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8" activeTab="13"/>
  </bookViews>
  <sheets>
    <sheet name="ТИТУЛЬНИК" sheetId="1" r:id="rId1"/>
    <sheet name="таблица 1" sheetId="2" r:id="rId2"/>
    <sheet name="Принятая 2 таб" sheetId="3" r:id="rId3"/>
    <sheet name="Таб 2 2019" sheetId="4" r:id="rId4"/>
    <sheet name=" таб 2 2020" sheetId="5" r:id="rId5"/>
    <sheet name="таб.2,1 новая" sheetId="6" r:id="rId6"/>
    <sheet name="таблица 3" sheetId="7" r:id="rId7"/>
    <sheet name="Свод" sheetId="8" r:id="rId8"/>
    <sheet name="111,119,112(211,213,212)" sheetId="9" r:id="rId9"/>
    <sheet name="211" sheetId="10" r:id="rId10"/>
    <sheet name="113 (290)" sheetId="11" r:id="rId11"/>
    <sheet name="244(221)" sheetId="12" r:id="rId12"/>
    <sheet name="244(223)" sheetId="13" r:id="rId13"/>
    <sheet name="223 расшифровки" sheetId="14" r:id="rId14"/>
    <sheet name="223(18,19)" sheetId="15" r:id="rId15"/>
    <sheet name="244(225)" sheetId="16" r:id="rId16"/>
    <sheet name="бареева" sheetId="17" r:id="rId17"/>
    <sheet name="244(226)" sheetId="18" r:id="rId18"/>
    <sheet name="244(310)207" sheetId="19" r:id="rId19"/>
    <sheet name="244 (310)101" sheetId="20" r:id="rId20"/>
    <sheet name="244(340) 101" sheetId="21" r:id="rId21"/>
    <sheet name="244(340)111" sheetId="22" r:id="rId22"/>
    <sheet name="906.3.017" sheetId="23" r:id="rId23"/>
    <sheet name="225р (2)" sheetId="24" r:id="rId24"/>
    <sheet name="226 р)" sheetId="25" r:id="rId25"/>
    <sheet name="340 РП" sheetId="26" r:id="rId26"/>
    <sheet name="906.3.005" sheetId="27" r:id="rId27"/>
    <sheet name="Лист1" sheetId="28" r:id="rId28"/>
  </sheets>
  <externalReferences>
    <externalReference r:id="rId31"/>
    <externalReference r:id="rId32"/>
  </externalReferences>
  <definedNames>
    <definedName name="_xlnm.Print_Area" localSheetId="8">'111,119,112(211,213,212)'!$A$1:$E$33</definedName>
    <definedName name="_xlnm.Print_Area" localSheetId="10">'113 (290)'!$A$1:$F$71</definedName>
    <definedName name="_xlnm.Print_Area" localSheetId="23">'225р (2)'!$A$1:$H$26</definedName>
    <definedName name="_xlnm.Print_Area" localSheetId="24">'226 р)'!$A$1:$E$40</definedName>
    <definedName name="_xlnm.Print_Area" localSheetId="11">'244(221)'!$A$1:$E$26</definedName>
    <definedName name="_xlnm.Print_Area" localSheetId="15">'244(225)'!$A$1:$G$111</definedName>
    <definedName name="_xlnm.Print_Area" localSheetId="17">'244(226)'!$A$1:$E$43</definedName>
    <definedName name="_xlnm.Print_Area" localSheetId="25">'340 РП'!$A$1:$F$47</definedName>
    <definedName name="_xlnm.Print_Area" localSheetId="22">'906.3.017'!$A$1:$G$21</definedName>
    <definedName name="_xlnm.Print_Area" localSheetId="0">'ТИТУЛЬНИК'!$A$1:$DJ$50</definedName>
  </definedNames>
  <calcPr fullCalcOnLoad="1"/>
</workbook>
</file>

<file path=xl/sharedStrings.xml><?xml version="1.0" encoding="utf-8"?>
<sst xmlns="http://schemas.openxmlformats.org/spreadsheetml/2006/main" count="1938" uniqueCount="506">
  <si>
    <t>Код</t>
  </si>
  <si>
    <t>Х</t>
  </si>
  <si>
    <t>Год</t>
  </si>
  <si>
    <t>Сумма выплат по расходам на закупку</t>
  </si>
  <si>
    <t>товаров, работ и услуг, руб (с точностью до двух знаков после запятой - 0,00</t>
  </si>
  <si>
    <t>строки</t>
  </si>
  <si>
    <t>начала</t>
  </si>
  <si>
    <t>всего на закупки</t>
  </si>
  <si>
    <t>закупки</t>
  </si>
  <si>
    <t>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</si>
  <si>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№ 223-ФЗ "О закупках товаров, работ, услуг отдельными видами юридических лиц"</t>
  </si>
  <si>
    <t>X</t>
  </si>
  <si>
    <t>на закупку товаров работ, услуг по году начала закупки: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</si>
  <si>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</si>
  <si>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</si>
  <si>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 xml:space="preserve">Таблица 3 </t>
  </si>
  <si>
    <t>Код строки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</si>
  <si>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</si>
  <si>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</si>
  <si>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</si>
  <si>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</si>
  <si>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</si>
  <si>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 xml:space="preserve">Справочная информация 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</si>
  <si>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</si>
  <si>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</si>
  <si>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</si>
  <si>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</si>
  <si>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</si>
  <si>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</si>
  <si>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</si>
  <si>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</si>
  <si>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</si>
  <si>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</si>
  <si>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</si>
  <si>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</si>
  <si>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Наименование органа, осуществляющего</t>
  </si>
  <si>
    <t>по ОКЕИ</t>
  </si>
  <si>
    <t>функции и полномочия учредителя</t>
  </si>
  <si>
    <t>Адрес фактического местонахождения</t>
  </si>
  <si>
    <t>Наименование показателя</t>
  </si>
  <si>
    <t>Нефинансовые активы, всего:</t>
  </si>
  <si>
    <t>из них:</t>
  </si>
  <si>
    <t>в том числе:</t>
  </si>
  <si>
    <t xml:space="preserve">Таблица 1 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</si>
  <si>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</si>
  <si>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</si>
  <si>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</si>
  <si>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</si>
  <si>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</si>
  <si>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</si>
  <si>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</si>
  <si>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</si>
  <si>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 на счетах</t>
  </si>
  <si>
    <t>Обязательства, всего:</t>
  </si>
  <si>
    <t>кредиторская задолженность:</t>
  </si>
  <si>
    <t xml:space="preserve">из них: </t>
  </si>
  <si>
    <t xml:space="preserve">денежные средства учреждения, всего </t>
  </si>
  <si>
    <t xml:space="preserve">денежные средства учреждения, размещенные на депозиты в кредитной организации </t>
  </si>
  <si>
    <t xml:space="preserve">иные финансовые инструменты </t>
  </si>
  <si>
    <t xml:space="preserve">дебиторская задолженность по доходам </t>
  </si>
  <si>
    <t xml:space="preserve">дебиторская задолженность по расходам </t>
  </si>
  <si>
    <t xml:space="preserve">долговые обязательства </t>
  </si>
  <si>
    <t xml:space="preserve">просроченная кредиторская задолженность </t>
  </si>
  <si>
    <t>Показатели по поступлениям и выплатам учреждения (подразделения)</t>
  </si>
  <si>
    <t>Объем финансового обеспечения, руб. (с точностью до двух знаков после запятой - 0,00)</t>
  </si>
  <si>
    <t>всего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</si>
  <si>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</si>
  <si>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</si>
  <si>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</si>
  <si>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</si>
  <si>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</si>
  <si>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</si>
  <si>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</si>
  <si>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</si>
  <si>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расходы на закупку товаров, работ, услуг, всего</t>
  </si>
  <si>
    <t>Код по бюджетной классификации Российской Федерации</t>
  </si>
  <si>
    <t>субсидии на осуществление капитальных вложений</t>
  </si>
  <si>
    <t>субсидия на финансовое обеспечение выполнения государственного (муниципального) задания</t>
  </si>
  <si>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</si>
  <si>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</si>
  <si>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</si>
  <si>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</si>
  <si>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</si>
  <si>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</si>
  <si>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РФ от 30.08.2010 № 422
в ред. Приказов Минфина России от 02.10.2012 N 132н,
от 23.09.2013 N 98н</t>
  </si>
  <si>
    <t>УТВЕРЖДАЮ</t>
  </si>
  <si>
    <t>(наименование должности лица, утверждающего документ)</t>
  </si>
  <si>
    <t>"</t>
  </si>
  <si>
    <t>План финансово-хозяйственной деятельности</t>
  </si>
  <si>
    <t>Наименование государственного</t>
  </si>
  <si>
    <t>бюджетного учреждения</t>
  </si>
  <si>
    <t>(подразделения)</t>
  </si>
  <si>
    <t>Управление образованием Асбестовского городского округа</t>
  </si>
  <si>
    <t>государственного бюджетного</t>
  </si>
  <si>
    <t>учреждения (подразделения)</t>
  </si>
  <si>
    <t>КОД  по сводному  реестру</t>
  </si>
  <si>
    <t>Таблица 2</t>
  </si>
  <si>
    <t>Руководителя муниципального</t>
  </si>
  <si>
    <t xml:space="preserve">  _____________</t>
  </si>
  <si>
    <t>(уполномоченное лицо)</t>
  </si>
  <si>
    <t xml:space="preserve">            М.П.</t>
  </si>
  <si>
    <t>Главный  бухгалтер муниципального учреждения</t>
  </si>
  <si>
    <t>_____________</t>
  </si>
  <si>
    <t xml:space="preserve">    (расшифровка подписи)</t>
  </si>
  <si>
    <t xml:space="preserve">Расходы на обеспечение деятельности муниципальных образовательных организаций Асбестовского городского округа  дошкольного образования </t>
  </si>
  <si>
    <t>906.1.101</t>
  </si>
  <si>
    <t>КОСГУ  211 "Заработная плата"</t>
  </si>
  <si>
    <t>Итого КОСГУ 211</t>
  </si>
  <si>
    <t>руб.</t>
  </si>
  <si>
    <t>КОСГУ  213 "Начисления на выплаты по оплате труда"</t>
  </si>
  <si>
    <t>Итого</t>
  </si>
  <si>
    <t>Итого КОСГУ 213</t>
  </si>
  <si>
    <t>Заведующий</t>
  </si>
  <si>
    <t>Гл. бухгалтер</t>
  </si>
  <si>
    <t>Вид расходов 111"Фонд оплаты труда учреждения"</t>
  </si>
  <si>
    <t>Вид расходов 119"Выплаты по обязательноу социальному страхованию на выплаты по оплате труда работников и иные выплаты работникам учреждений"</t>
  </si>
  <si>
    <t>Начисления на выплаты по оплате труда (МБ)</t>
  </si>
  <si>
    <t>Начисления на выплаты по оплате труда (ОБ педагогические работники)</t>
  </si>
  <si>
    <t>Начисления на выплаты по оплате труда (ОБ прочий персронал)</t>
  </si>
  <si>
    <t xml:space="preserve">Проверил : вед.экономист </t>
  </si>
  <si>
    <t>Л.А.Зуева</t>
  </si>
  <si>
    <t>КОСГУ  290 "Прочие расходы"</t>
  </si>
  <si>
    <t xml:space="preserve">земельный  налог </t>
  </si>
  <si>
    <t>налог на имущество</t>
  </si>
  <si>
    <t>Расчет уплаты земельного налога</t>
  </si>
  <si>
    <t>Площадь</t>
  </si>
  <si>
    <t>Цена за 1 м2</t>
  </si>
  <si>
    <t>Коэф.</t>
  </si>
  <si>
    <t>Сумма (руб.)</t>
  </si>
  <si>
    <t>Кадастровая стоимость</t>
  </si>
  <si>
    <t>Расчет  налога на имущество</t>
  </si>
  <si>
    <t>Период</t>
  </si>
  <si>
    <t>Остаточнач стоимость облагаемого имущества</t>
  </si>
  <si>
    <t xml:space="preserve">итого </t>
  </si>
  <si>
    <t>налог за 1 кв.</t>
  </si>
  <si>
    <t>налог за 2 кв.</t>
  </si>
  <si>
    <t>налог за 3 кв.</t>
  </si>
  <si>
    <t>налог за 4 кв.</t>
  </si>
  <si>
    <t>всего за 2016 г.</t>
  </si>
  <si>
    <t>КОСГУ 223 «Коммунальные услуги»</t>
  </si>
  <si>
    <t>Наименование организации исполнителя</t>
  </si>
  <si>
    <t>Договор, №, дата</t>
  </si>
  <si>
    <t>МУП "Горэнерго"</t>
  </si>
  <si>
    <t>ЗАО "Водоканал"</t>
  </si>
  <si>
    <t>Итого по КОСГУ 223</t>
  </si>
  <si>
    <t>Свердловский филиал ОАО "ЭнергосбыТ Плюс"</t>
  </si>
  <si>
    <t>Электроснабжение</t>
  </si>
  <si>
    <t>Снабжение тепловой энергии</t>
  </si>
  <si>
    <t>Вид расходов 244 "Прочая закупка товаров, работ и услуг для обеспечения государственных (муниципальных) нужд"</t>
  </si>
  <si>
    <t>Холодное водоснабжение и водоотведение</t>
  </si>
  <si>
    <t>КОСГУ 221 «Услуги связи»</t>
  </si>
  <si>
    <t>КОСГУ 225 «Работы, услуги по содержанию имущества»</t>
  </si>
  <si>
    <t>Месяц</t>
  </si>
  <si>
    <t>М3</t>
  </si>
  <si>
    <t>Цена (руб.)</t>
  </si>
  <si>
    <t>Сумма</t>
  </si>
  <si>
    <t>ИТОГО</t>
  </si>
  <si>
    <t>Кол-во</t>
  </si>
  <si>
    <t>Кол. мес.</t>
  </si>
  <si>
    <t>Итого (руб.)</t>
  </si>
  <si>
    <t>договор на стадии заключения</t>
  </si>
  <si>
    <t>Проверка манометра</t>
  </si>
  <si>
    <t>Итого по КОСГУ 225</t>
  </si>
  <si>
    <t xml:space="preserve">                             КОСГУ 226 «Прочие работы услуги»</t>
  </si>
  <si>
    <t>ООО «УЗ»  «МСЧ» договор на стадии заключения</t>
  </si>
  <si>
    <t>Профосмотр</t>
  </si>
  <si>
    <t xml:space="preserve">Сопровож програм обеспеч 1С </t>
  </si>
  <si>
    <t xml:space="preserve">Охрана объекта </t>
  </si>
  <si>
    <t xml:space="preserve"> подписка на 12 мес ИТС бюджет</t>
  </si>
  <si>
    <t>Итого по КОСГУ 226</t>
  </si>
  <si>
    <t>итого</t>
  </si>
  <si>
    <t>Статья 310 « Увеличение стоимости основных средств»</t>
  </si>
  <si>
    <t xml:space="preserve">Наименование </t>
  </si>
  <si>
    <t xml:space="preserve">Количество </t>
  </si>
  <si>
    <t>Цена</t>
  </si>
  <si>
    <t>Ноутбук</t>
  </si>
  <si>
    <t>Субсидии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</si>
  <si>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КОСГУ 340 «Увеличение стоимости материальных запасов»</t>
  </si>
  <si>
    <t>кол-во</t>
  </si>
  <si>
    <t>цена</t>
  </si>
  <si>
    <t>Наименование поставщика</t>
  </si>
  <si>
    <t>№ дог, от</t>
  </si>
  <si>
    <t>Предмет договора</t>
  </si>
  <si>
    <t xml:space="preserve">нераспределенный остаток </t>
  </si>
  <si>
    <t xml:space="preserve">Субсидии на обеспечение деятельности муниципальных образовательных организаций Асбестовского городского округа  дошкольного образования </t>
  </si>
  <si>
    <t>906.3.017</t>
  </si>
  <si>
    <t>дети</t>
  </si>
  <si>
    <t>Прведение дератизационных и дезинсекционных работ</t>
  </si>
  <si>
    <t xml:space="preserve">Лабораторные исследования </t>
  </si>
  <si>
    <t>обследование на заклещеванность</t>
  </si>
  <si>
    <t>Проведение гигиеническое воспитания и обучения граждан</t>
  </si>
  <si>
    <t>ГА УЗ Свердловской обл."Городская больница №1 город Асбеста" договор на стадии заключения</t>
  </si>
  <si>
    <t xml:space="preserve">Расчет родительской платы </t>
  </si>
  <si>
    <t xml:space="preserve">родительская плата </t>
  </si>
  <si>
    <t>кол-во детей</t>
  </si>
  <si>
    <t>многодетные 50% льгота</t>
  </si>
  <si>
    <t>опекуны 100% льгота</t>
  </si>
  <si>
    <t>Всего детей:</t>
  </si>
  <si>
    <t>1800,00*109*12(мес)*75%(пос) =</t>
  </si>
  <si>
    <t>1800,00*50%*8*12(мес)*75%(пос) =</t>
  </si>
  <si>
    <t>Всего поступлений:</t>
  </si>
  <si>
    <t>Продукты питания</t>
  </si>
  <si>
    <t>Наименование</t>
  </si>
  <si>
    <t>кол-во (чел.)</t>
  </si>
  <si>
    <t>льгота</t>
  </si>
  <si>
    <t>стоимость питания (руб./день)</t>
  </si>
  <si>
    <t>Количество д/д в году посещения</t>
  </si>
  <si>
    <t>Итого (руб)</t>
  </si>
  <si>
    <t>многодетные</t>
  </si>
  <si>
    <t>посуда</t>
  </si>
  <si>
    <t>мягкий инвентарь</t>
  </si>
  <si>
    <t xml:space="preserve">подушка </t>
  </si>
  <si>
    <t>комплект пост. белья</t>
  </si>
  <si>
    <t>покрывало детское</t>
  </si>
  <si>
    <t>одеяло шерст.</t>
  </si>
  <si>
    <t>полотенце ваф.</t>
  </si>
  <si>
    <t>полотенце махр.</t>
  </si>
  <si>
    <t>выделено</t>
  </si>
  <si>
    <t>Аккарицидная обработка против клещей</t>
  </si>
  <si>
    <t xml:space="preserve">                                                                            </t>
  </si>
  <si>
    <t>Код ДК</t>
  </si>
  <si>
    <t>906.1.206</t>
  </si>
  <si>
    <t>906.1.207</t>
  </si>
  <si>
    <t xml:space="preserve">Субсидии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</si>
  <si>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</si>
  <si>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</si>
  <si>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Расходы на приобретение продуктов питания (включая расходы по оплате кредиторской задолженности) по нормам, установленным санитарными правилами; оплату договоров на выполнение работ (оказание услуг) по хозяйственно-бытовому обслуживанию, в части обеспечения и соблюдения личной гигиены и режима дня; увеличение стоимости основных средств и материальных запасов, необходимых для присмотра и ухода ребенка в образовательной организации
</t>
  </si>
  <si>
    <t xml:space="preserve">Остаток субсидии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</si>
  <si>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субсидии, предоставляемые в соответствии с абзацем вторым п.1 ст. 78.1 БК РФ</t>
  </si>
  <si>
    <t>ДК</t>
  </si>
  <si>
    <t>Заработная плата (педагогические работники)</t>
  </si>
  <si>
    <t>Заработная плата</t>
  </si>
  <si>
    <t>Заработная плата ( прочий персронал)</t>
  </si>
  <si>
    <t>Остаток доходов от оказания платных услуг (работ) получателями средств бюджетов городских округов (в части платы за присмотр и уход  детей в муниципальных дошкольных образовательных учреждениях)</t>
  </si>
  <si>
    <t>Кол. Мес.</t>
  </si>
  <si>
    <t>Утилизация твердых бытовых отходов 5 кл.</t>
  </si>
  <si>
    <t>Вывоз отходов</t>
  </si>
  <si>
    <t>Коли-во</t>
  </si>
  <si>
    <t xml:space="preserve">Измере.и испыт. Электроустановок до 1000 В  </t>
  </si>
  <si>
    <t>техническое обслуживание (ТО) узла учета тепловой энергии</t>
  </si>
  <si>
    <t xml:space="preserve">Техническое обслуживание (ТО) исправных и работоспособных установок АПС </t>
  </si>
  <si>
    <t xml:space="preserve">ОООРИ "Медтехсервис"-РРО ОООИ "РИИ"Содружество" </t>
  </si>
  <si>
    <t>Техническое обслуживание  мед. техники</t>
  </si>
  <si>
    <t xml:space="preserve">Заправка огнетушителей     </t>
  </si>
  <si>
    <t>(предыдущая заправка по паспорту  2008, 2007 гг)</t>
  </si>
  <si>
    <t xml:space="preserve">Углекислотных ОУ-1      </t>
  </si>
  <si>
    <t>Порошковых    ОП-3</t>
  </si>
  <si>
    <t>ООО "ОКО"</t>
  </si>
  <si>
    <t>Обслуживание пульта пож.сигнализиции</t>
  </si>
  <si>
    <t>Тех.обслуживание комп. техники</t>
  </si>
  <si>
    <t xml:space="preserve">Всего детей </t>
  </si>
  <si>
    <t>Льготники 100%</t>
  </si>
  <si>
    <t>Многодетные  50 %</t>
  </si>
  <si>
    <t>Дети без льготы</t>
  </si>
  <si>
    <t>% Посещения</t>
  </si>
  <si>
    <t>Мягкий инвентарь</t>
  </si>
  <si>
    <t>обслуживание контейнерной площадки</t>
  </si>
  <si>
    <t>Муниципальное бюджетное дошкольное образовательное учреждение "Детский сад комбинированного вида  № 29" Асбестовского городского округа</t>
  </si>
  <si>
    <t>624260, Свердловская обл., г.Асбест, улица Мира 5/1</t>
  </si>
  <si>
    <t>6603009565/660301001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</si>
  <si>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</si>
  <si>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бюджета:</t>
  </si>
  <si>
    <t>Прочие доходы</t>
  </si>
  <si>
    <t>Уплату налогов, сборов и иных платежей, всего</t>
  </si>
  <si>
    <t>Вид расходов 112"Иные выплаты персоналу учреждений,за исключением фонда оплаты труда"</t>
  </si>
  <si>
    <t>КОСГУ  212 "Прочие выплаты"</t>
  </si>
  <si>
    <t>Кол.человек</t>
  </si>
  <si>
    <t>Размер оплаты</t>
  </si>
  <si>
    <t xml:space="preserve">Пособие по уходу за ребенком </t>
  </si>
  <si>
    <t>Итого по виду расходов 112</t>
  </si>
  <si>
    <t>Итого по КОСГУ 212</t>
  </si>
  <si>
    <t>Вид расходов 851"Уплата налога на имущество организаций и земельного налога"</t>
  </si>
  <si>
    <t>Филимонова Е.В.</t>
  </si>
  <si>
    <t>Веселова О.И.</t>
  </si>
  <si>
    <t>«       »                Января</t>
  </si>
  <si>
    <t>доходы от оказания услуг, работ</t>
  </si>
  <si>
    <t>Доходы от оказания платных услуг (работ) получателями средств бюджетов городских округов (в части платы за присмотр и уход детей в муниципальных дошкольных образовательных учреждениях</t>
  </si>
  <si>
    <t>Доходы от штрафов, пеней, иных сумм принудительного изъятия</t>
  </si>
  <si>
    <t>Выплаты , всего:</t>
  </si>
  <si>
    <t>в том числе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</si>
  <si>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</si>
  <si>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</si>
  <si>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Уплату налогов на имущество организации и земельного налога</t>
  </si>
  <si>
    <t>Уплата прочих налогов и сборов</t>
  </si>
  <si>
    <t>Уплата иных платежей</t>
  </si>
  <si>
    <t>Прочая закупка товаров, работ и услуг для обеспечения государственных (муниципальных) нужд</t>
  </si>
  <si>
    <t>Е.В. Филимонова</t>
  </si>
  <si>
    <t xml:space="preserve">О.И. Веселова </t>
  </si>
  <si>
    <t>Лимиты</t>
  </si>
  <si>
    <t>Итого по договору</t>
  </si>
  <si>
    <t>Сумма без НДС</t>
  </si>
  <si>
    <t>Сумма с НДС</t>
  </si>
  <si>
    <t>Зуева Л.А.</t>
  </si>
  <si>
    <t>Количество</t>
  </si>
  <si>
    <t xml:space="preserve">абонентская плата за линию ГТС   </t>
  </si>
  <si>
    <t xml:space="preserve">абонентская плата за радио </t>
  </si>
  <si>
    <t>Местные  ТП повремен</t>
  </si>
  <si>
    <t>Утверждено на 2017 год</t>
  </si>
  <si>
    <t>ИП Мошков Е.В.</t>
  </si>
  <si>
    <t>Интернет</t>
  </si>
  <si>
    <t>Итого КОСГУ 290</t>
  </si>
  <si>
    <t xml:space="preserve">МУП "Горэнерго" </t>
  </si>
  <si>
    <t xml:space="preserve">ЗАО "Водоканал" </t>
  </si>
  <si>
    <t xml:space="preserve">ОАО "ЭнергосбытПлюс" </t>
  </si>
  <si>
    <t>Итого КОСГУ 223</t>
  </si>
  <si>
    <t>Итого по КОСГУ 221</t>
  </si>
  <si>
    <t>Обслуживание видеонаблюдения</t>
  </si>
  <si>
    <t>Курсы по ФЗ № 44</t>
  </si>
  <si>
    <t>906.101</t>
  </si>
  <si>
    <t>Канцелярия</t>
  </si>
  <si>
    <t>Бумага снегурочка</t>
  </si>
  <si>
    <t>Моющие</t>
  </si>
  <si>
    <t>Расчет к плану ФХД на 2017 г.</t>
  </si>
  <si>
    <t xml:space="preserve">Продукты питания </t>
  </si>
  <si>
    <t>д/д</t>
  </si>
  <si>
    <t>Льготники</t>
  </si>
  <si>
    <t>Курсы по охране труда</t>
  </si>
  <si>
    <t>испытание пожарных кранов на водоотдачу</t>
  </si>
  <si>
    <t>заправка картриджей</t>
  </si>
  <si>
    <t>Кол-во месс</t>
  </si>
  <si>
    <t>Итого по КОСГУ 310</t>
  </si>
  <si>
    <t xml:space="preserve">Установка малых форм, игровая площадка </t>
  </si>
  <si>
    <t xml:space="preserve">Предписание об устранении выявленных нарушений санитарных правил от 30.09.13, Акт  планового  осмотра  задания от 24.08.14 АМБУ ЦОУ п.11, </t>
  </si>
  <si>
    <t>СТ. 14 ФЗ от 24.06.98г. № 89-ФЗ «Об отходах производства и потребления)</t>
  </si>
  <si>
    <t>Смена оконных блоков гр№9</t>
  </si>
  <si>
    <t>СМЕТА № 6/1</t>
  </si>
  <si>
    <t>Ремонт пищеблока, тамбуров</t>
  </si>
  <si>
    <t>Ремонт прачечной, гладильной, склада</t>
  </si>
  <si>
    <t>Информация по общестроительным работам Мб ДОУ д/с №29</t>
  </si>
  <si>
    <t xml:space="preserve">Курсы повышения квалификации </t>
  </si>
  <si>
    <t>ИТОГО по 225</t>
  </si>
  <si>
    <t>ИТОГО по 226</t>
  </si>
  <si>
    <t xml:space="preserve">Акт  планового  осмотра  задания от 04.05.2015 АМБУ ЦОУ п.14, </t>
  </si>
  <si>
    <t xml:space="preserve">(Акт  планового  осмотра  задания от 04.05.2016 АМБУ ЦОУ п.16, </t>
  </si>
  <si>
    <t>Акт предписание</t>
  </si>
  <si>
    <t>Восстановление прогулочной веранды</t>
  </si>
  <si>
    <t>Аттестация раб. мест</t>
  </si>
  <si>
    <t>Курсы по пожарной безопасности</t>
  </si>
  <si>
    <t xml:space="preserve">ФБУЗ «Центр гигиены и эпидемиологии в Свердловской области», </t>
  </si>
  <si>
    <t xml:space="preserve">ФБУЗ «Центр гигиены и  эпидемиологии в Свердловской области», </t>
  </si>
  <si>
    <t xml:space="preserve">ФБУЗ «Центр гигиены и эпидимиологии» </t>
  </si>
  <si>
    <t xml:space="preserve">ФБУЗ «Центр гигиены и эпидимиологии», </t>
  </si>
  <si>
    <t>ФБУЗ «Центр гигиены и эпидемиологии в Свердловской области»,</t>
  </si>
  <si>
    <t>ФБУЗ «Центр гигиены и эпидимиологии»,</t>
  </si>
  <si>
    <t>Доходы от компенсации затрат муниципальных бюджетных образовательных дошкольных учреждений, находящихся в ведении органов мясного самоуправления</t>
  </si>
  <si>
    <t>906.3.005</t>
  </si>
  <si>
    <t>ПОСТУПЛЕНИЯ -</t>
  </si>
  <si>
    <t>Стоимость питания (руб./мес)</t>
  </si>
  <si>
    <t>Количество мес в году посещения</t>
  </si>
  <si>
    <t>Сотрудники детского сада</t>
  </si>
  <si>
    <t>Расходы от компенсации затрат муниципальных бюджетных образовательных дошкольных учреждений, находящихся в ведении органов местного самоуправления</t>
  </si>
  <si>
    <t>Питание сотрудников</t>
  </si>
  <si>
    <t>Курсы по ФЗ 44-22</t>
  </si>
  <si>
    <t>Расчет к плану ФХД на 2018 г.</t>
  </si>
  <si>
    <t>Лимиты по тепловой энергии на 2018 г.</t>
  </si>
  <si>
    <t>Расчет к плану ФХД на 2019 г.</t>
  </si>
  <si>
    <t>Лимиты по тепловой энергии на 2019 г.</t>
  </si>
  <si>
    <t>Лимиты по теплоносителю на 2018 г.</t>
  </si>
  <si>
    <t>Лимиты по водоснобжениюю на 2018 г.</t>
  </si>
  <si>
    <t>Лимиты по водоотведению  на 2018 г.</t>
  </si>
  <si>
    <t>Лимиты по эл. энергии на 2018 г.</t>
  </si>
  <si>
    <t>Лимиты по теплоносителю на 2019 г.</t>
  </si>
  <si>
    <t>Лимиты по водоснобжениюю на 2019 г.</t>
  </si>
  <si>
    <t>Лимиты по водоотведению  на 2019 г.</t>
  </si>
  <si>
    <t>Лимиты по эл. энергии на 2019 г.</t>
  </si>
  <si>
    <t>Изготовление ЭЦП</t>
  </si>
  <si>
    <t>Вид расходов 244 "Закупка товаров, работ, услуг в сфере информационно-коммуникационных технологий"</t>
  </si>
  <si>
    <t>КОСГУ  310 « Увеличение стоимости основных средств»</t>
  </si>
  <si>
    <t>Раздел 5. Игры игрушки п.111</t>
  </si>
  <si>
    <t>Интерактивные центры напольные и настольные</t>
  </si>
  <si>
    <t>Курсы для педагогов</t>
  </si>
  <si>
    <t>906.1.212</t>
  </si>
  <si>
    <t xml:space="preserve">ПОСТУПЛЕНИЯ </t>
  </si>
  <si>
    <t>Лицензия ПП "астрал Отчетность"</t>
  </si>
  <si>
    <t>Договор № 08/418 от 01.03.2017</t>
  </si>
  <si>
    <t>ИП Боровских М.А.</t>
  </si>
  <si>
    <t>Гранты, премии, добровольные пожертвования муниципальным дошкольным учреждениям, находящимся в ведении органов местного самоуправления</t>
  </si>
  <si>
    <t>906.3.018</t>
  </si>
  <si>
    <t xml:space="preserve">Оплата услуг по проведению культурно-массовых мероприятий в период оздоровления детей и подростков, соревнований, походов, экспедиций; Материальное поощрение и социальные выплаты работникам, содержание и развитие материально-технической базы учреждения, расходы по приобретению основных средств, материальных запасов, расходы, связанные с начислением штрафных санкций, пений, налогов; Денежное вознаграждение учащимся (обучающимся) имеющим четвертные итоговые оценки «Отлично»; Стипендии учащимся (обучающимся), имеющим полугодовые (итоговые) оценки «Отлично». Оплата услуг по текущему ремонту зданий, сооружений. Оплата услуг по устранению предписаний органов надзора. Оплата просроченной кредиторской задолженности
</t>
  </si>
  <si>
    <t>Остаток доходов от грантов, премий, добровольных пожертвований муниципальным дошкольным учреждениям, находящимся в ведении органов местного самоуправления</t>
  </si>
  <si>
    <t>Иные выплаты персоналу учреждений, за исключением фонда оплаты труда</t>
  </si>
  <si>
    <t>остаток</t>
  </si>
  <si>
    <t xml:space="preserve">Таблица 2.1 </t>
  </si>
  <si>
    <t>Показатели выплат по расходам на закупку товаров, работ, услуг учреждения (подразделения)</t>
  </si>
  <si>
    <t>показателя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</si>
  <si>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</si>
  <si>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</si>
  <si>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</si>
  <si>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Выплаты по</t>
  </si>
  <si>
    <t>расходам на закупку товаров, работ, услуг всего:</t>
  </si>
  <si>
    <t>на оплату контрактов заключенных</t>
  </si>
  <si>
    <t>до начала очередного финансового года:</t>
  </si>
  <si>
    <t xml:space="preserve">Таблица 4 </t>
  </si>
  <si>
    <t>тел. 8 (34365) 2-66-14</t>
  </si>
  <si>
    <t>января</t>
  </si>
  <si>
    <t>Обработка микроскопии</t>
  </si>
  <si>
    <t>ПАО "Ростелеком" договор на стадии заключения</t>
  </si>
  <si>
    <t>Договор на стадии заключения</t>
  </si>
  <si>
    <t xml:space="preserve">ООО Жилье </t>
  </si>
  <si>
    <t xml:space="preserve">ООО Урал-Центр </t>
  </si>
  <si>
    <t xml:space="preserve">Проверил :  вед.экономист </t>
  </si>
  <si>
    <t>ООО «Охранное  агенство Тройка+» №17-12/2016  от 23.01.2017</t>
  </si>
  <si>
    <t>ООО «Тройка»</t>
  </si>
  <si>
    <t>ООО "Урал-Центр</t>
  </si>
  <si>
    <t>МУП «Вторресурсы»</t>
  </si>
  <si>
    <t xml:space="preserve">АО "Водоканал" </t>
  </si>
  <si>
    <t xml:space="preserve">Сумма </t>
  </si>
  <si>
    <t>ИП Новиков Владимир Александрович</t>
  </si>
  <si>
    <t>ИП Новикова  Татьяна Олеговна</t>
  </si>
  <si>
    <t>ИП Нестеров</t>
  </si>
  <si>
    <t>Эл. Плата</t>
  </si>
  <si>
    <t>Канц.товары</t>
  </si>
  <si>
    <t>Картридж</t>
  </si>
  <si>
    <t>Хоз. Инвентарь</t>
  </si>
  <si>
    <t>Унитаз детс.</t>
  </si>
  <si>
    <t>Раковина дет</t>
  </si>
  <si>
    <t>Сода кальцин. Кг</t>
  </si>
  <si>
    <t>Мыло хозяйствен. Шт</t>
  </si>
  <si>
    <t>Мыло туалетное шт</t>
  </si>
  <si>
    <t>Порошок чистящий шт</t>
  </si>
  <si>
    <t>Моющее средство л</t>
  </si>
  <si>
    <t>Порошок стиральный  кг</t>
  </si>
  <si>
    <t>Диохлор (300 таб)</t>
  </si>
  <si>
    <t>Мед. Изделия для мед. Кабинета</t>
  </si>
  <si>
    <t>Мед. изделия для мед. Кабинета</t>
  </si>
  <si>
    <t>Спец.одежда</t>
  </si>
  <si>
    <t>Халат тех.</t>
  </si>
  <si>
    <t>Халат бел</t>
  </si>
  <si>
    <t>Фартук</t>
  </si>
  <si>
    <t>Косынка</t>
  </si>
  <si>
    <t>Итого по КОСГУ 340</t>
  </si>
  <si>
    <t>Утверждено на 2018 год</t>
  </si>
  <si>
    <t>Свод</t>
  </si>
  <si>
    <t>Вид расхода</t>
  </si>
  <si>
    <t>КОСГУ</t>
  </si>
  <si>
    <t>Итого по 244</t>
  </si>
  <si>
    <t>Всего</t>
  </si>
  <si>
    <t>Проверил :</t>
  </si>
  <si>
    <t xml:space="preserve">вед.экономист </t>
  </si>
  <si>
    <t>Итого по виду расходов 244</t>
  </si>
  <si>
    <t>Компьютер стационарный</t>
  </si>
  <si>
    <t>Раздел 2. Компьютерное оборудование, технические средства обучения п.34,35,46</t>
  </si>
  <si>
    <t>стоим.д/д</t>
  </si>
  <si>
    <t>Компенсирующие группы</t>
  </si>
  <si>
    <t>Многодетные семьи</t>
  </si>
  <si>
    <t>Ребенок инвалид</t>
  </si>
  <si>
    <t>Опекаемые дети</t>
  </si>
  <si>
    <t>Стоимость</t>
  </si>
  <si>
    <t>Моющее средства</t>
  </si>
  <si>
    <t xml:space="preserve">Кол </t>
  </si>
  <si>
    <t>Бумага туалетная шт</t>
  </si>
  <si>
    <t>Кредиторская задолженность  по ФСС</t>
  </si>
  <si>
    <t>Кредиторская задолженность  по 0,2 % риск</t>
  </si>
  <si>
    <t>Кредиторская задолженность  по ФОМС</t>
  </si>
  <si>
    <t>Кредиторская задолженность  по СП</t>
  </si>
  <si>
    <t>ООО "Сухой Лог Интерсад"  договор на стадии заключения</t>
  </si>
  <si>
    <t>Моющие средства</t>
  </si>
  <si>
    <t xml:space="preserve">Итого по КОСГУ 340  </t>
  </si>
  <si>
    <t>11</t>
  </si>
  <si>
    <t>86</t>
  </si>
  <si>
    <t>Расчет к плану ФХД на 2018 год</t>
  </si>
  <si>
    <t>2018 г.</t>
  </si>
  <si>
    <t>на 2018 и плановый период 2019 и 2020 года.</t>
  </si>
  <si>
    <t> «     » ___________________ 2018 г.</t>
  </si>
  <si>
    <t xml:space="preserve">на ____________________________ 2018 г. </t>
  </si>
  <si>
    <t>906.2.111</t>
  </si>
  <si>
    <t>Иные цели</t>
  </si>
  <si>
    <t>Свод ПДД</t>
  </si>
  <si>
    <t>Муниципальное бюджетное дошкольное образовательное учреждение "Детский сад комбинированного вида  №29" Асбестовского городского округа</t>
  </si>
  <si>
    <t>И.о. начальникаУправления образованием Асбестовского городского округа</t>
  </si>
  <si>
    <t xml:space="preserve">                Е.В.Волкова</t>
  </si>
  <si>
    <t>Нераспределенный остаток</t>
  </si>
  <si>
    <t>Вид расходов 119"Выплаты по обязательному социальному страхованию на выплаты по оплате труда работников и иные выплаты работникам учреждений"</t>
  </si>
  <si>
    <t>Вид расходов 119"Выплаты по обязательное социальному страхованию на выплаты по оплате труда работников и иные выплаты работникам учреждений"</t>
  </si>
  <si>
    <t xml:space="preserve">на 2019 г. 1-ый год планового периода </t>
  </si>
  <si>
    <t>Целевые субсидии  по присмотру и уходу за детьми с частичной компенсацией за счет средств бюджета Асбестовского городского округа, осваивающими образовательные программы дошкольного образования в организациях Асбестовского городского округа</t>
  </si>
  <si>
    <t>Расходы целевых субсидий по присмотру и уходу за детьми с частичной компенсацией за счет средств бюджета Асбестовского городского округа, осваивающими образовательные программы дошкольного образования в организациях Асбестовского городского округа</t>
  </si>
  <si>
    <r>
      <t xml:space="preserve">на </t>
    </r>
    <r>
      <rPr>
        <u val="single"/>
        <sz val="11"/>
        <rFont val="Times New Roman"/>
        <family val="1"/>
      </rPr>
      <t>________________________2018г.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</si>
  <si>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</si>
  <si>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</si>
  <si>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</si>
  <si>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на 09 января 20 18 г. </t>
  </si>
  <si>
    <t xml:space="preserve">на  __________ 2018 г. </t>
  </si>
  <si>
    <t>___     20 18  г .</t>
  </si>
  <si>
    <t xml:space="preserve">на 2020 г. 2-ой год планового периода </t>
  </si>
  <si>
    <t xml:space="preserve">показателя </t>
  </si>
  <si>
    <t>Наименование организации</t>
  </si>
  <si>
    <t xml:space="preserve">исполнителя </t>
  </si>
  <si>
    <t>Договор</t>
  </si>
  <si>
    <t>№</t>
  </si>
  <si>
    <t>дата</t>
  </si>
  <si>
    <t xml:space="preserve">Утверждено по плану </t>
  </si>
  <si>
    <t>Изменения</t>
  </si>
  <si>
    <t>С учетом изменений</t>
  </si>
  <si>
    <t>ИП Кичигин Виталий Геннадьевич</t>
  </si>
  <si>
    <t>Обрезка деревьев</t>
  </si>
  <si>
    <t>Итого по 225</t>
  </si>
  <si>
    <t>Итого по Виду расхода 244</t>
  </si>
  <si>
    <t>Проверил</t>
  </si>
  <si>
    <t>Ведущий экономист</t>
  </si>
  <si>
    <t xml:space="preserve">Кредиторская задолженность на 01.01.18 </t>
  </si>
  <si>
    <t>Кредиторская задолженность на 01.01.18</t>
  </si>
  <si>
    <t xml:space="preserve">Зарядка огнетушителей углекислотных ОУ-1      </t>
  </si>
  <si>
    <t>Зарядка огнетушителей порошковых    ОП-3</t>
  </si>
  <si>
    <t>Радиомикрофон</t>
  </si>
  <si>
    <t>Вид расходов 244 "Закупка товаров, работ и услуг 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</si>
</sst>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0&quot;р.&quot;"/>
  </numFmts>
  <fonts count="9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8"/>
      <color indexed="10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Georgia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u val="single"/>
      <sz val="9"/>
      <color indexed="12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Georgia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4"/>
      <color theme="1"/>
      <name val="Times New Roman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u val="single"/>
      <sz val="9"/>
      <color theme="10"/>
      <name val="Calibri"/>
      <family val="2"/>
    </font>
    <font>
      <b/>
      <i/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0" xfId="53" applyNumberFormat="1" applyFont="1" applyAlignment="1">
      <alignment vertical="center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2" fontId="1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wrapText="1"/>
    </xf>
    <xf numFmtId="0" fontId="20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4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wrapText="1"/>
    </xf>
    <xf numFmtId="0" fontId="16" fillId="0" borderId="0" xfId="0" applyFont="1" applyAlignment="1">
      <alignment/>
    </xf>
    <xf numFmtId="4" fontId="18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8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6" xfId="0" applyFont="1" applyBorder="1" applyAlignment="1">
      <alignment/>
    </xf>
    <xf numFmtId="2" fontId="11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0" fontId="10" fillId="0" borderId="14" xfId="53" applyNumberFormat="1" applyFont="1" applyBorder="1" applyAlignment="1">
      <alignment vertical="top"/>
      <protection/>
    </xf>
    <xf numFmtId="0" fontId="6" fillId="0" borderId="0" xfId="53" applyNumberFormat="1" applyFont="1" applyAlignment="1">
      <alignment/>
      <protection/>
    </xf>
    <xf numFmtId="1" fontId="6" fillId="0" borderId="0" xfId="53" applyNumberFormat="1" applyFont="1" applyAlignment="1">
      <alignment/>
      <protection/>
    </xf>
    <xf numFmtId="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0" fillId="0" borderId="0" xfId="53" applyFont="1" applyAlignment="1">
      <alignment horizontal="left"/>
      <protection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1" fillId="35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2" fontId="26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26" fillId="0" borderId="0" xfId="0" applyFont="1" applyAlignment="1">
      <alignment horizontal="left"/>
    </xf>
    <xf numFmtId="0" fontId="17" fillId="35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3" fillId="0" borderId="10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4" fontId="11" fillId="36" borderId="0" xfId="0" applyNumberFormat="1" applyFont="1" applyFill="1" applyBorder="1" applyAlignment="1">
      <alignment vertical="center"/>
    </xf>
    <xf numFmtId="0" fontId="16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vertical="center"/>
    </xf>
    <xf numFmtId="2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82" fillId="0" borderId="0" xfId="0" applyFont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top" wrapText="1" indent="1"/>
    </xf>
    <xf numFmtId="0" fontId="82" fillId="0" borderId="10" xfId="0" applyFont="1" applyBorder="1" applyAlignment="1">
      <alignment vertical="top" wrapText="1" indent="1"/>
    </xf>
    <xf numFmtId="0" fontId="83" fillId="0" borderId="10" xfId="0" applyFont="1" applyBorder="1" applyAlignment="1">
      <alignment horizontal="left" vertical="center" wrapText="1" inden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82" fillId="0" borderId="0" xfId="0" applyFont="1" applyAlignment="1">
      <alignment vertical="top" wrapText="1" indent="1"/>
    </xf>
    <xf numFmtId="0" fontId="83" fillId="0" borderId="0" xfId="0" applyFont="1" applyBorder="1" applyAlignment="1">
      <alignment vertical="center" wrapText="1"/>
    </xf>
    <xf numFmtId="0" fontId="83" fillId="0" borderId="10" xfId="0" applyFont="1" applyBorder="1" applyAlignment="1">
      <alignment vertical="top" wrapText="1" indent="1"/>
    </xf>
    <xf numFmtId="2" fontId="83" fillId="0" borderId="10" xfId="0" applyNumberFormat="1" applyFont="1" applyBorder="1" applyAlignment="1">
      <alignment vertical="top" wrapText="1" indent="1"/>
    </xf>
    <xf numFmtId="0" fontId="85" fillId="0" borderId="0" xfId="0" applyFont="1" applyAlignment="1">
      <alignment horizontal="left" vertical="center"/>
    </xf>
    <xf numFmtId="0" fontId="6" fillId="0" borderId="10" xfId="42" applyFont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justify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4" fontId="21" fillId="34" borderId="10" xfId="0" applyNumberFormat="1" applyFont="1" applyFill="1" applyBorder="1" applyAlignment="1">
      <alignment vertical="center" wrapText="1"/>
    </xf>
    <xf numFmtId="2" fontId="21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2" fontId="9" fillId="34" borderId="10" xfId="0" applyNumberFormat="1" applyFont="1" applyFill="1" applyBorder="1" applyAlignment="1">
      <alignment vertical="center" wrapText="1"/>
    </xf>
    <xf numFmtId="0" fontId="30" fillId="34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4" fontId="21" fillId="36" borderId="10" xfId="0" applyNumberFormat="1" applyFont="1" applyFill="1" applyBorder="1" applyAlignment="1">
      <alignment vertical="center" wrapText="1"/>
    </xf>
    <xf numFmtId="2" fontId="21" fillId="36" borderId="10" xfId="0" applyNumberFormat="1" applyFont="1" applyFill="1" applyBorder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4" fontId="30" fillId="34" borderId="10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center" vertical="center" wrapText="1"/>
    </xf>
    <xf numFmtId="2" fontId="21" fillId="37" borderId="10" xfId="0" applyNumberFormat="1" applyFont="1" applyFill="1" applyBorder="1" applyAlignment="1">
      <alignment horizontal="center" vertical="center" wrapText="1"/>
    </xf>
    <xf numFmtId="4" fontId="21" fillId="37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22" xfId="0" applyFont="1" applyBorder="1" applyAlignment="1">
      <alignment vertical="top" wrapText="1" indent="1"/>
    </xf>
    <xf numFmtId="0" fontId="87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left" vertical="center" wrapText="1" indent="1"/>
    </xf>
    <xf numFmtId="0" fontId="87" fillId="0" borderId="19" xfId="0" applyFont="1" applyBorder="1" applyAlignment="1">
      <alignment horizontal="left" vertical="center" wrapText="1" indent="1"/>
    </xf>
    <xf numFmtId="0" fontId="87" fillId="0" borderId="18" xfId="0" applyFont="1" applyBorder="1" applyAlignment="1">
      <alignment horizontal="left" vertical="center" wrapText="1" indent="1"/>
    </xf>
    <xf numFmtId="0" fontId="87" fillId="0" borderId="10" xfId="0" applyFont="1" applyBorder="1" applyAlignment="1">
      <alignment horizontal="left" vertical="center" wrapText="1" indent="1"/>
    </xf>
    <xf numFmtId="0" fontId="87" fillId="0" borderId="10" xfId="0" applyFont="1" applyBorder="1" applyAlignment="1">
      <alignment vertical="top" wrapText="1" indent="1"/>
    </xf>
    <xf numFmtId="2" fontId="87" fillId="0" borderId="10" xfId="0" applyNumberFormat="1" applyFont="1" applyBorder="1" applyAlignment="1">
      <alignment vertical="top" wrapText="1" inden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1" fillId="35" borderId="0" xfId="0" applyFont="1" applyFill="1" applyAlignment="1">
      <alignment horizontal="left"/>
    </xf>
    <xf numFmtId="2" fontId="2" fillId="35" borderId="0" xfId="0" applyNumberFormat="1" applyFont="1" applyFill="1" applyAlignment="1">
      <alignment/>
    </xf>
    <xf numFmtId="0" fontId="11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2" fontId="2" fillId="35" borderId="23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wrapText="1"/>
    </xf>
    <xf numFmtId="2" fontId="2" fillId="35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4" fontId="83" fillId="35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>
      <alignment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/>
    </xf>
    <xf numFmtId="2" fontId="1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18" fillId="35" borderId="0" xfId="0" applyFont="1" applyFill="1" applyAlignment="1">
      <alignment/>
    </xf>
    <xf numFmtId="0" fontId="0" fillId="35" borderId="0" xfId="0" applyFill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" fontId="86" fillId="35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8" fillId="35" borderId="0" xfId="0" applyFont="1" applyFill="1" applyAlignment="1">
      <alignment vertical="center" wrapText="1"/>
    </xf>
    <xf numFmtId="0" fontId="86" fillId="35" borderId="0" xfId="0" applyFont="1" applyFill="1" applyAlignment="1">
      <alignment/>
    </xf>
    <xf numFmtId="4" fontId="83" fillId="0" borderId="0" xfId="0" applyNumberFormat="1" applyFont="1" applyBorder="1" applyAlignment="1">
      <alignment vertical="center"/>
    </xf>
    <xf numFmtId="0" fontId="83" fillId="0" borderId="0" xfId="0" applyFont="1" applyAlignment="1">
      <alignment/>
    </xf>
    <xf numFmtId="2" fontId="83" fillId="0" borderId="10" xfId="0" applyNumberFormat="1" applyFont="1" applyBorder="1" applyAlignment="1">
      <alignment horizontal="center" vertical="center" wrapText="1"/>
    </xf>
    <xf numFmtId="4" fontId="86" fillId="0" borderId="0" xfId="0" applyNumberFormat="1" applyFont="1" applyBorder="1" applyAlignment="1">
      <alignment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2" fontId="83" fillId="0" borderId="10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4" fontId="83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4" fontId="83" fillId="0" borderId="0" xfId="0" applyNumberFormat="1" applyFont="1" applyBorder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86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9" fillId="0" borderId="0" xfId="0" applyFont="1" applyAlignment="1">
      <alignment horizontal="left"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8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91" fillId="0" borderId="0" xfId="0" applyFont="1" applyAlignment="1">
      <alignment/>
    </xf>
    <xf numFmtId="0" fontId="83" fillId="35" borderId="1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vertical="center"/>
    </xf>
    <xf numFmtId="2" fontId="83" fillId="35" borderId="10" xfId="0" applyNumberFormat="1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83" fillId="35" borderId="0" xfId="0" applyFont="1" applyFill="1" applyBorder="1" applyAlignment="1">
      <alignment horizontal="center" vertical="center" wrapText="1"/>
    </xf>
    <xf numFmtId="0" fontId="83" fillId="35" borderId="0" xfId="0" applyFont="1" applyFill="1" applyBorder="1" applyAlignment="1">
      <alignment horizontal="center" vertical="center"/>
    </xf>
    <xf numFmtId="4" fontId="86" fillId="35" borderId="0" xfId="0" applyNumberFormat="1" applyFont="1" applyFill="1" applyBorder="1" applyAlignment="1">
      <alignment horizontal="center" vertical="center"/>
    </xf>
    <xf numFmtId="0" fontId="88" fillId="35" borderId="0" xfId="0" applyFont="1" applyFill="1" applyAlignment="1">
      <alignment vertical="center"/>
    </xf>
    <xf numFmtId="0" fontId="83" fillId="35" borderId="0" xfId="0" applyFont="1" applyFill="1" applyAlignment="1">
      <alignment vertical="center"/>
    </xf>
    <xf numFmtId="0" fontId="86" fillId="35" borderId="10" xfId="0" applyFont="1" applyFill="1" applyBorder="1" applyAlignment="1">
      <alignment horizontal="center" vertical="center" wrapText="1"/>
    </xf>
    <xf numFmtId="2" fontId="83" fillId="35" borderId="10" xfId="0" applyNumberFormat="1" applyFont="1" applyFill="1" applyBorder="1" applyAlignment="1">
      <alignment horizontal="center" vertical="center"/>
    </xf>
    <xf numFmtId="2" fontId="83" fillId="35" borderId="0" xfId="0" applyNumberFormat="1" applyFont="1" applyFill="1" applyBorder="1" applyAlignment="1">
      <alignment horizontal="center" vertical="center"/>
    </xf>
    <xf numFmtId="4" fontId="83" fillId="35" borderId="10" xfId="0" applyNumberFormat="1" applyFont="1" applyFill="1" applyBorder="1" applyAlignment="1">
      <alignment vertical="center"/>
    </xf>
    <xf numFmtId="0" fontId="83" fillId="35" borderId="0" xfId="0" applyFont="1" applyFill="1" applyBorder="1" applyAlignment="1">
      <alignment vertical="center"/>
    </xf>
    <xf numFmtId="0" fontId="92" fillId="35" borderId="0" xfId="0" applyFont="1" applyFill="1" applyAlignment="1">
      <alignment/>
    </xf>
    <xf numFmtId="4" fontId="83" fillId="35" borderId="0" xfId="0" applyNumberFormat="1" applyFont="1" applyFill="1" applyBorder="1" applyAlignment="1">
      <alignment vertical="center"/>
    </xf>
    <xf numFmtId="0" fontId="82" fillId="35" borderId="0" xfId="0" applyFont="1" applyFill="1" applyAlignment="1">
      <alignment/>
    </xf>
    <xf numFmtId="0" fontId="21" fillId="36" borderId="10" xfId="0" applyFont="1" applyFill="1" applyBorder="1" applyAlignment="1">
      <alignment vertical="center" wrapText="1"/>
    </xf>
    <xf numFmtId="4" fontId="21" fillId="36" borderId="10" xfId="0" applyNumberFormat="1" applyFont="1" applyFill="1" applyBorder="1" applyAlignment="1">
      <alignment vertical="center" wrapText="1"/>
    </xf>
    <xf numFmtId="2" fontId="21" fillId="36" borderId="10" xfId="0" applyNumberFormat="1" applyFont="1" applyFill="1" applyBorder="1" applyAlignment="1">
      <alignment vertical="center" wrapText="1"/>
    </xf>
    <xf numFmtId="4" fontId="86" fillId="35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9" fontId="87" fillId="0" borderId="10" xfId="0" applyNumberFormat="1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0" xfId="0" applyFont="1" applyBorder="1" applyAlignment="1">
      <alignment/>
    </xf>
    <xf numFmtId="4" fontId="87" fillId="0" borderId="10" xfId="0" applyNumberFormat="1" applyFont="1" applyBorder="1" applyAlignment="1">
      <alignment/>
    </xf>
    <xf numFmtId="4" fontId="87" fillId="0" borderId="10" xfId="0" applyNumberFormat="1" applyFont="1" applyBorder="1" applyAlignment="1">
      <alignment horizontal="center"/>
    </xf>
    <xf numFmtId="0" fontId="87" fillId="0" borderId="0" xfId="0" applyFont="1" applyBorder="1" applyAlignment="1">
      <alignment/>
    </xf>
    <xf numFmtId="4" fontId="87" fillId="0" borderId="0" xfId="0" applyNumberFormat="1" applyFont="1" applyBorder="1" applyAlignment="1">
      <alignment/>
    </xf>
    <xf numFmtId="4" fontId="87" fillId="0" borderId="0" xfId="0" applyNumberFormat="1" applyFont="1" applyBorder="1" applyAlignment="1">
      <alignment horizontal="center"/>
    </xf>
    <xf numFmtId="0" fontId="21" fillId="38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 wrapText="1"/>
    </xf>
    <xf numFmtId="4" fontId="21" fillId="38" borderId="10" xfId="0" applyNumberFormat="1" applyFont="1" applyFill="1" applyBorder="1" applyAlignment="1">
      <alignment vertical="center" wrapText="1"/>
    </xf>
    <xf numFmtId="2" fontId="21" fillId="38" borderId="10" xfId="0" applyNumberFormat="1" applyFont="1" applyFill="1" applyBorder="1" applyAlignment="1">
      <alignment vertical="center" wrapText="1"/>
    </xf>
    <xf numFmtId="0" fontId="83" fillId="0" borderId="10" xfId="0" applyFont="1" applyBorder="1" applyAlignment="1">
      <alignment wrapText="1"/>
    </xf>
    <xf numFmtId="0" fontId="2" fillId="35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2" fontId="6" fillId="0" borderId="29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2" fontId="21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wrapText="1"/>
    </xf>
    <xf numFmtId="0" fontId="6" fillId="0" borderId="15" xfId="53" applyNumberFormat="1" applyFont="1" applyBorder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1" fillId="39" borderId="0" xfId="53" applyNumberFormat="1" applyFont="1" applyFill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horizontal="center" vertical="center" wrapText="1"/>
      <protection/>
    </xf>
    <xf numFmtId="0" fontId="1" fillId="0" borderId="30" xfId="53" applyNumberFormat="1" applyFont="1" applyBorder="1" applyAlignment="1">
      <alignment horizontal="center" vertical="center" wrapText="1"/>
      <protection/>
    </xf>
    <xf numFmtId="0" fontId="10" fillId="0" borderId="0" xfId="53" applyNumberFormat="1" applyFont="1" applyAlignment="1">
      <alignment horizontal="left" wrapText="1"/>
      <protection/>
    </xf>
    <xf numFmtId="0" fontId="11" fillId="39" borderId="0" xfId="53" applyNumberFormat="1" applyFont="1" applyFill="1" applyAlignment="1">
      <alignment horizontal="center"/>
      <protection/>
    </xf>
    <xf numFmtId="0" fontId="1" fillId="0" borderId="0" xfId="53" applyNumberFormat="1" applyFont="1" applyAlignment="1">
      <alignment horizontal="right" vertical="center"/>
      <protection/>
    </xf>
    <xf numFmtId="14" fontId="1" fillId="0" borderId="1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horizontal="center" vertical="center"/>
      <protection/>
    </xf>
    <xf numFmtId="0" fontId="11" fillId="0" borderId="0" xfId="53" applyNumberFormat="1" applyFont="1" applyAlignment="1">
      <alignment horizontal="center" vertical="center"/>
      <protection/>
    </xf>
    <xf numFmtId="0" fontId="11" fillId="0" borderId="0" xfId="53" applyNumberFormat="1" applyFont="1" applyAlignment="1">
      <alignment horizontal="center"/>
      <protection/>
    </xf>
    <xf numFmtId="0" fontId="6" fillId="0" borderId="0" xfId="53" applyNumberFormat="1" applyFont="1" applyAlignment="1">
      <alignment horizontal="center" vertical="center"/>
      <protection/>
    </xf>
    <xf numFmtId="1" fontId="1" fillId="0" borderId="10" xfId="53" applyNumberFormat="1" applyFont="1" applyBorder="1" applyAlignment="1">
      <alignment horizontal="center" vertical="center"/>
      <protection/>
    </xf>
    <xf numFmtId="0" fontId="1" fillId="37" borderId="10" xfId="53" applyNumberFormat="1" applyFont="1" applyFill="1" applyBorder="1" applyAlignment="1">
      <alignment horizontal="center" vertical="center"/>
      <protection/>
    </xf>
    <xf numFmtId="0" fontId="1" fillId="39" borderId="0" xfId="53" applyNumberFormat="1" applyFont="1" applyFill="1" applyAlignment="1">
      <alignment horizontal="left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0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21" fillId="38" borderId="10" xfId="0" applyNumberFormat="1" applyFont="1" applyFill="1" applyBorder="1" applyAlignment="1">
      <alignment vertical="center" wrapText="1"/>
    </xf>
    <xf numFmtId="0" fontId="21" fillId="38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vertical="center"/>
    </xf>
    <xf numFmtId="4" fontId="21" fillId="38" borderId="1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right"/>
    </xf>
    <xf numFmtId="0" fontId="11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center" wrapText="1" shrinkToFit="1"/>
    </xf>
    <xf numFmtId="0" fontId="11" fillId="34" borderId="15" xfId="0" applyFont="1" applyFill="1" applyBorder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95" fillId="0" borderId="10" xfId="42" applyFont="1" applyBorder="1" applyAlignment="1" applyProtection="1">
      <alignment horizontal="center" vertical="center" wrapText="1"/>
      <protection/>
    </xf>
    <xf numFmtId="0" fontId="95" fillId="0" borderId="11" xfId="42" applyFont="1" applyBorder="1" applyAlignment="1" applyProtection="1">
      <alignment horizontal="center" vertical="center" wrapText="1"/>
      <protection/>
    </xf>
    <xf numFmtId="0" fontId="95" fillId="0" borderId="16" xfId="42" applyFont="1" applyBorder="1" applyAlignment="1" applyProtection="1">
      <alignment horizontal="center" vertical="center" wrapText="1"/>
      <protection/>
    </xf>
    <xf numFmtId="0" fontId="95" fillId="0" borderId="13" xfId="42" applyFont="1" applyBorder="1" applyAlignment="1" applyProtection="1">
      <alignment horizontal="center" vertical="center" wrapText="1"/>
      <protection/>
    </xf>
    <xf numFmtId="0" fontId="95" fillId="0" borderId="17" xfId="42" applyFont="1" applyBorder="1" applyAlignment="1" applyProtection="1">
      <alignment horizontal="center" vertical="center" wrapText="1"/>
      <protection/>
    </xf>
    <xf numFmtId="0" fontId="87" fillId="0" borderId="22" xfId="0" applyFont="1" applyBorder="1" applyAlignment="1">
      <alignment vertical="top" wrapText="1" indent="1"/>
    </xf>
    <xf numFmtId="0" fontId="87" fillId="0" borderId="0" xfId="0" applyFont="1" applyBorder="1" applyAlignment="1">
      <alignment vertical="top" wrapText="1" indent="1"/>
    </xf>
    <xf numFmtId="0" fontId="87" fillId="0" borderId="2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7" fillId="0" borderId="22" xfId="0" applyNumberFormat="1" applyFont="1" applyBorder="1" applyAlignment="1">
      <alignment vertical="top" wrapText="1" indent="1"/>
    </xf>
    <xf numFmtId="0" fontId="87" fillId="0" borderId="32" xfId="0" applyFont="1" applyBorder="1" applyAlignment="1">
      <alignment horizontal="center" vertical="top" wrapText="1"/>
    </xf>
    <xf numFmtId="0" fontId="87" fillId="0" borderId="33" xfId="0" applyFont="1" applyBorder="1" applyAlignment="1">
      <alignment horizontal="center" vertical="top" wrapText="1"/>
    </xf>
    <xf numFmtId="0" fontId="87" fillId="0" borderId="10" xfId="0" applyFont="1" applyBorder="1" applyAlignment="1">
      <alignment vertical="top" wrapText="1" indent="1"/>
    </xf>
    <xf numFmtId="0" fontId="87" fillId="0" borderId="21" xfId="0" applyFont="1" applyBorder="1" applyAlignment="1">
      <alignment vertical="top" wrapText="1" indent="1"/>
    </xf>
    <xf numFmtId="0" fontId="87" fillId="0" borderId="30" xfId="0" applyFont="1" applyBorder="1" applyAlignment="1">
      <alignment vertical="top" wrapText="1" indent="1"/>
    </xf>
    <xf numFmtId="0" fontId="87" fillId="0" borderId="19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2" fontId="87" fillId="0" borderId="20" xfId="0" applyNumberFormat="1" applyFont="1" applyBorder="1" applyAlignment="1">
      <alignment vertical="top" wrapText="1" indent="1"/>
    </xf>
    <xf numFmtId="2" fontId="87" fillId="0" borderId="31" xfId="0" applyNumberFormat="1" applyFont="1" applyBorder="1" applyAlignment="1">
      <alignment vertical="top" wrapText="1" indent="1"/>
    </xf>
    <xf numFmtId="2" fontId="87" fillId="0" borderId="14" xfId="0" applyNumberFormat="1" applyFont="1" applyBorder="1" applyAlignment="1">
      <alignment vertical="top" wrapText="1" indent="1"/>
    </xf>
    <xf numFmtId="2" fontId="87" fillId="0" borderId="0" xfId="0" applyNumberFormat="1" applyFont="1" applyBorder="1" applyAlignment="1">
      <alignment vertical="top" wrapText="1" indent="1"/>
    </xf>
    <xf numFmtId="2" fontId="87" fillId="0" borderId="15" xfId="0" applyNumberFormat="1" applyFont="1" applyBorder="1" applyAlignment="1">
      <alignment vertical="top" wrapText="1" indent="1"/>
    </xf>
    <xf numFmtId="2" fontId="87" fillId="0" borderId="10" xfId="0" applyNumberFormat="1" applyFont="1" applyBorder="1" applyAlignment="1">
      <alignment vertical="top" wrapText="1" indent="1"/>
    </xf>
    <xf numFmtId="0" fontId="87" fillId="0" borderId="14" xfId="0" applyFont="1" applyBorder="1" applyAlignment="1">
      <alignment vertical="top" wrapText="1" indent="1"/>
    </xf>
    <xf numFmtId="0" fontId="87" fillId="0" borderId="15" xfId="0" applyFont="1" applyBorder="1" applyAlignment="1">
      <alignment vertical="top" wrapText="1" indent="1"/>
    </xf>
    <xf numFmtId="0" fontId="87" fillId="0" borderId="19" xfId="0" applyFont="1" applyBorder="1" applyAlignment="1">
      <alignment vertical="top" wrapText="1" indent="1"/>
    </xf>
    <xf numFmtId="0" fontId="87" fillId="0" borderId="34" xfId="0" applyFont="1" applyBorder="1" applyAlignment="1">
      <alignment vertical="top" wrapText="1" indent="1"/>
    </xf>
    <xf numFmtId="0" fontId="87" fillId="0" borderId="18" xfId="0" applyFont="1" applyBorder="1" applyAlignment="1">
      <alignment vertical="top" wrapText="1" indent="1"/>
    </xf>
    <xf numFmtId="0" fontId="87" fillId="0" borderId="23" xfId="0" applyFont="1" applyBorder="1" applyAlignment="1">
      <alignment vertical="top" wrapText="1" indent="1"/>
    </xf>
    <xf numFmtId="0" fontId="83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" fontId="86" fillId="35" borderId="10" xfId="0" applyNumberFormat="1" applyFont="1" applyFill="1" applyBorder="1" applyAlignment="1">
      <alignment horizontal="center" vertical="center"/>
    </xf>
    <xf numFmtId="2" fontId="88" fillId="35" borderId="0" xfId="0" applyNumberFormat="1" applyFont="1" applyFill="1" applyBorder="1" applyAlignment="1">
      <alignment horizontal="left" vertical="center" wrapText="1"/>
    </xf>
    <xf numFmtId="0" fontId="96" fillId="35" borderId="0" xfId="0" applyFont="1" applyFill="1" applyAlignment="1">
      <alignment horizontal="left" wrapText="1"/>
    </xf>
    <xf numFmtId="0" fontId="83" fillId="0" borderId="10" xfId="0" applyFont="1" applyBorder="1" applyAlignment="1">
      <alignment horizontal="center" vertical="center"/>
    </xf>
    <xf numFmtId="0" fontId="88" fillId="35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3" fillId="35" borderId="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8" fillId="35" borderId="15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7;&#1088;&#1086;&#1077;&#1082;&#1090;%20&#1096;&#1090;.%20&#1060;&#1061;&#1044;%202016\&#1055;&#1060;&#1061;&#1044;%20%2040%202016%20&#1055;&#1044;&#1044;%20&#1087;&#1088;&#1086;&#1077;&#108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4;&#1073;&#1097;&#1072;&#1103;\&#1043;&#1083;&#1072;&#1074;&#1085;&#1099;&#1081;%20&#1073;&#1091;&#1093;&#1075;&#1072;&#1083;&#1090;&#1077;&#1088;\&#1055;&#1088;&#1086;&#1077;&#1082;&#1090;%20&#1085;&#1072;%202018\&#1055;&#1051;&#1040;&#1053;%20&#1085;&#1072;%202018%20&#1087;&#1088;&#1080;&#1085;&#1103;&#1090;&#1099;&#1081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6.1.207"/>
      <sheetName val="906.1.111"/>
      <sheetName val="906.1.206"/>
      <sheetName val="906.1.101"/>
      <sheetName val="906.3.017"/>
      <sheetName val="906.1.202"/>
      <sheetName val="план1"/>
      <sheetName val="211,213"/>
      <sheetName val="212"/>
      <sheetName val="221"/>
      <sheetName val="223"/>
      <sheetName val="223 МЗ"/>
      <sheetName val="223 РП"/>
      <sheetName val="225 б"/>
      <sheetName val="225р"/>
      <sheetName val="226 р)"/>
      <sheetName val="226 б"/>
      <sheetName val="290 "/>
      <sheetName val="310 обл"/>
      <sheetName val="310 род"/>
      <sheetName val="340"/>
      <sheetName val="340 РП"/>
      <sheetName val="расшифр 340"/>
      <sheetName val="изменение к плану221"/>
      <sheetName val="изменение 223"/>
      <sheetName val="Лист2"/>
      <sheetName val="226 Гартви"/>
      <sheetName val="223,1"/>
      <sheetName val="Лист1"/>
      <sheetName val="изм 226"/>
      <sheetName val="Лист3"/>
    </sheetNames>
    <sheetDataSet>
      <sheetData sheetId="19">
        <row r="12">
          <cell r="C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К"/>
      <sheetName val="таблица 1"/>
      <sheetName val="Принятая 2 таб"/>
      <sheetName val="Таб 2 2018"/>
      <sheetName val=" таб 2 2019"/>
      <sheetName val="таб.2,1 новая"/>
      <sheetName val="таблица 2.1"/>
      <sheetName val="таблица 3"/>
      <sheetName val="таблица 4"/>
      <sheetName val="Свод"/>
      <sheetName val="101"/>
      <sheetName val="111,119,112(211,213,212)"/>
      <sheetName val="113 (290)"/>
      <sheetName val="244(221)"/>
      <sheetName val="244(223)"/>
      <sheetName val="223 расшифровки"/>
      <sheetName val="223(18,19)"/>
      <sheetName val="244(225)"/>
      <sheetName val="бареева"/>
      <sheetName val="244(226)"/>
      <sheetName val="244(310)207"/>
      <sheetName val="206,207,212"/>
      <sheetName val="244 (310)101"/>
      <sheetName val="244(340) 101"/>
      <sheetName val="244(340)111"/>
      <sheetName val="226,310,340(906.1.207)"/>
      <sheetName val="906.3.017"/>
      <sheetName val="225р (2)"/>
      <sheetName val="226 р)"/>
      <sheetName val="340 РП"/>
      <sheetName val="906.3.005"/>
      <sheetName val="Лист1"/>
    </sheetNames>
    <sheetDataSet>
      <sheetData sheetId="14">
        <row r="17">
          <cell r="C17">
            <v>2080933.9995839999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1gl.ru/#/document/99/499011838/" TargetMode="External" /><Relationship Id="rId2" Type="http://schemas.openxmlformats.org/officeDocument/2006/relationships/hyperlink" Target="http://budget.1gl.ru/#/document/99/902289896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1gl.ru/#/document/99/901714433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34"/>
  <sheetViews>
    <sheetView view="pageBreakPreview" zoomScaleSheetLayoutView="100" zoomScalePageLayoutView="0" workbookViewId="0" topLeftCell="A7">
      <selection activeCell="BQ14" sqref="BQ14"/>
    </sheetView>
  </sheetViews>
  <sheetFormatPr defaultColWidth="9.00390625" defaultRowHeight="12.75"/>
  <cols>
    <col min="1" max="33" width="0.875" style="3" customWidth="1"/>
    <col min="34" max="35" width="1.625" style="3" customWidth="1"/>
    <col min="36" max="108" width="0.875" style="3" customWidth="1"/>
    <col min="109" max="16384" width="9.125" style="3" customWidth="1"/>
  </cols>
  <sheetData>
    <row r="1" spans="1:108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85" t="s">
        <v>78</v>
      </c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</row>
    <row r="2" spans="1:108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85" t="s">
        <v>79</v>
      </c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</row>
    <row r="3" spans="1:108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85" t="s">
        <v>80</v>
      </c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</row>
    <row r="4" spans="1:108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85" t="s">
        <v>81</v>
      </c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</row>
    <row r="5" spans="1:108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85" t="s">
        <v>82</v>
      </c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85" t="s">
        <v>83</v>
      </c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492" t="s">
        <v>84</v>
      </c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</row>
    <row r="8" spans="1:108" ht="15" customHeight="1">
      <c r="A8" s="499" t="s">
        <v>85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  <c r="BM8" s="499"/>
      <c r="BN8" s="499"/>
      <c r="BO8" s="499"/>
      <c r="BP8" s="499"/>
      <c r="BQ8" s="499"/>
      <c r="BR8" s="499"/>
      <c r="BS8" s="499"/>
      <c r="BT8" s="499"/>
      <c r="BU8" s="499"/>
      <c r="BV8" s="499"/>
      <c r="BW8" s="499"/>
      <c r="BX8" s="499"/>
      <c r="BY8" s="499"/>
      <c r="BZ8" s="499"/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</row>
    <row r="9" spans="1:108" ht="29.25" customHeight="1">
      <c r="A9" s="503" t="s">
        <v>469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503"/>
      <c r="AY9" s="503"/>
      <c r="AZ9" s="503"/>
      <c r="BA9" s="503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503"/>
      <c r="BR9" s="503"/>
      <c r="BS9" s="503"/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3"/>
      <c r="CW9" s="503"/>
      <c r="CX9" s="503"/>
      <c r="CY9" s="503"/>
      <c r="CZ9" s="503"/>
      <c r="DA9" s="503"/>
      <c r="DB9" s="503"/>
      <c r="DC9" s="503"/>
      <c r="DD9" s="503"/>
    </row>
    <row r="10" spans="1:108" ht="12.75" customHeight="1">
      <c r="A10" s="16"/>
      <c r="B10" s="504" t="s">
        <v>86</v>
      </c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</row>
    <row r="11" spans="1:108" ht="15" customHeight="1">
      <c r="A11" s="16"/>
      <c r="B11" s="505" t="s">
        <v>470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5"/>
      <c r="CS11" s="505"/>
      <c r="CT11" s="505"/>
      <c r="CU11" s="505"/>
      <c r="CV11" s="505"/>
      <c r="CW11" s="505"/>
      <c r="CX11" s="505"/>
      <c r="CY11" s="505"/>
      <c r="CZ11" s="505"/>
      <c r="DA11" s="505"/>
      <c r="DB11" s="505"/>
      <c r="DC11" s="505"/>
      <c r="DD11" s="505"/>
    </row>
    <row r="12" spans="1:79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1" t="s">
        <v>27</v>
      </c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6"/>
      <c r="AW12" s="16"/>
      <c r="AX12" s="171" t="s">
        <v>28</v>
      </c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1:108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2" t="s">
        <v>87</v>
      </c>
      <c r="AA13" s="172"/>
      <c r="AB13" s="486">
        <v>9</v>
      </c>
      <c r="AC13" s="486"/>
      <c r="AD13" s="486"/>
      <c r="AE13" s="486"/>
      <c r="AF13" s="172" t="s">
        <v>87</v>
      </c>
      <c r="AG13" s="172"/>
      <c r="AH13" s="16"/>
      <c r="AI13" s="486" t="s">
        <v>394</v>
      </c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173">
        <v>20</v>
      </c>
      <c r="BB13" s="173"/>
      <c r="BC13" s="173"/>
      <c r="BD13" s="173"/>
      <c r="BE13" s="172" t="s">
        <v>461</v>
      </c>
      <c r="BF13" s="172"/>
      <c r="BG13" s="172"/>
      <c r="BH13" s="172"/>
      <c r="BI13" s="172"/>
      <c r="BJ13" s="172"/>
      <c r="BK13" s="16"/>
      <c r="CW13" s="172"/>
      <c r="CX13" s="172"/>
      <c r="CY13" s="16"/>
      <c r="CZ13" s="16"/>
      <c r="DA13" s="16"/>
      <c r="DB13" s="16"/>
      <c r="DC13" s="16"/>
      <c r="DD13" s="16"/>
    </row>
    <row r="14" spans="1:108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spans="1:108" ht="15.75">
      <c r="A15" s="497" t="s">
        <v>88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</row>
    <row r="16" spans="1:108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498" t="s">
        <v>462</v>
      </c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8"/>
      <c r="BM16" s="498"/>
      <c r="BN16" s="498"/>
      <c r="BO16" s="498"/>
      <c r="BP16" s="498"/>
      <c r="BQ16" s="498"/>
      <c r="BR16" s="498"/>
      <c r="BS16" s="498"/>
      <c r="BT16" s="498"/>
      <c r="BU16" s="498"/>
      <c r="BV16" s="498"/>
      <c r="BW16" s="498"/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496" t="s">
        <v>29</v>
      </c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6"/>
      <c r="DB17" s="496"/>
      <c r="DC17" s="496"/>
      <c r="DD17" s="496"/>
    </row>
    <row r="18" spans="1:108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494" t="s">
        <v>30</v>
      </c>
      <c r="BX18" s="494"/>
      <c r="BY18" s="494"/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18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</row>
    <row r="19" spans="1:108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493" t="s">
        <v>463</v>
      </c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494" t="s">
        <v>31</v>
      </c>
      <c r="CI19" s="494"/>
      <c r="CJ19" s="494"/>
      <c r="CK19" s="494"/>
      <c r="CL19" s="494"/>
      <c r="CM19" s="494"/>
      <c r="CN19" s="18"/>
      <c r="CO19" s="495">
        <v>43109</v>
      </c>
      <c r="CP19" s="489"/>
      <c r="CQ19" s="489"/>
      <c r="CR19" s="489"/>
      <c r="CS19" s="489"/>
      <c r="CT19" s="489"/>
      <c r="CU19" s="489"/>
      <c r="CV19" s="489"/>
      <c r="CW19" s="489"/>
      <c r="CX19" s="489"/>
      <c r="CY19" s="489"/>
      <c r="CZ19" s="489"/>
      <c r="DA19" s="489"/>
      <c r="DB19" s="489"/>
      <c r="DC19" s="489"/>
      <c r="DD19" s="489"/>
    </row>
    <row r="20" spans="1:108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489"/>
      <c r="CP20" s="489"/>
      <c r="CQ20" s="489"/>
      <c r="CR20" s="489"/>
      <c r="CS20" s="489"/>
      <c r="CT20" s="489"/>
      <c r="CU20" s="489"/>
      <c r="CV20" s="489"/>
      <c r="CW20" s="489"/>
      <c r="CX20" s="489"/>
      <c r="CY20" s="489"/>
      <c r="CZ20" s="489"/>
      <c r="DA20" s="489"/>
      <c r="DB20" s="489"/>
      <c r="DC20" s="489"/>
      <c r="DD20" s="489"/>
    </row>
    <row r="21" spans="1:108" ht="14.25" customHeight="1">
      <c r="A21" s="487" t="s">
        <v>89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8" t="s">
        <v>257</v>
      </c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8"/>
      <c r="BQ21" s="488"/>
      <c r="BR21" s="488"/>
      <c r="BS21" s="488"/>
      <c r="BT21" s="488"/>
      <c r="BU21" s="488"/>
      <c r="BV21" s="488"/>
      <c r="BW21" s="488"/>
      <c r="BX21" s="18"/>
      <c r="BY21" s="18"/>
      <c r="BZ21" s="18"/>
      <c r="CA21" s="18"/>
      <c r="CB21" s="18"/>
      <c r="CC21" s="494" t="s">
        <v>32</v>
      </c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18"/>
      <c r="CO21" s="501">
        <v>46645742</v>
      </c>
      <c r="CP21" s="501"/>
      <c r="CQ21" s="501"/>
      <c r="CR21" s="501"/>
      <c r="CS21" s="501"/>
      <c r="CT21" s="501"/>
      <c r="CU21" s="501"/>
      <c r="CV21" s="501"/>
      <c r="CW21" s="501"/>
      <c r="CX21" s="501"/>
      <c r="CY21" s="501"/>
      <c r="CZ21" s="501"/>
      <c r="DA21" s="501"/>
      <c r="DB21" s="501"/>
      <c r="DC21" s="501"/>
      <c r="DD21" s="501"/>
    </row>
    <row r="22" spans="1:108" ht="12.75">
      <c r="A22" s="487" t="s">
        <v>90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88"/>
      <c r="BR22" s="488"/>
      <c r="BS22" s="488"/>
      <c r="BT22" s="488"/>
      <c r="BU22" s="488"/>
      <c r="BV22" s="488"/>
      <c r="BW22" s="48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489"/>
      <c r="CP22" s="489"/>
      <c r="CQ22" s="489"/>
      <c r="CR22" s="489"/>
      <c r="CS22" s="489"/>
      <c r="CT22" s="489"/>
      <c r="CU22" s="489"/>
      <c r="CV22" s="489"/>
      <c r="CW22" s="489"/>
      <c r="CX22" s="489"/>
      <c r="CY22" s="489"/>
      <c r="CZ22" s="489"/>
      <c r="DA22" s="489"/>
      <c r="DB22" s="489"/>
      <c r="DC22" s="489"/>
      <c r="DD22" s="489"/>
    </row>
    <row r="23" spans="1:108" ht="30" customHeight="1">
      <c r="A23" s="487" t="s">
        <v>91</v>
      </c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8"/>
      <c r="BQ23" s="488"/>
      <c r="BR23" s="488"/>
      <c r="BS23" s="488"/>
      <c r="BT23" s="488"/>
      <c r="BU23" s="488"/>
      <c r="BV23" s="488"/>
      <c r="BW23" s="48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89"/>
      <c r="CZ23" s="489"/>
      <c r="DA23" s="489"/>
      <c r="DB23" s="489"/>
      <c r="DC23" s="489"/>
      <c r="DD23" s="489"/>
    </row>
    <row r="24" spans="1:108" ht="39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9"/>
      <c r="BU24" s="19"/>
      <c r="BV24" s="19"/>
      <c r="BW24" s="19"/>
      <c r="BX24" s="19"/>
      <c r="BY24" s="19"/>
      <c r="BZ24" s="19"/>
      <c r="CA24" s="19"/>
      <c r="CB24" s="19"/>
      <c r="CC24" s="490" t="s">
        <v>95</v>
      </c>
      <c r="CD24" s="490"/>
      <c r="CE24" s="490"/>
      <c r="CF24" s="490"/>
      <c r="CG24" s="490"/>
      <c r="CH24" s="490"/>
      <c r="CI24" s="490"/>
      <c r="CJ24" s="490"/>
      <c r="CK24" s="490"/>
      <c r="CL24" s="490"/>
      <c r="CM24" s="490"/>
      <c r="CN24" s="491"/>
      <c r="CO24" s="501">
        <v>90610</v>
      </c>
      <c r="CP24" s="501"/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</row>
    <row r="25" spans="1:108" ht="12.75">
      <c r="A25" s="487" t="s">
        <v>33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502" t="s">
        <v>259</v>
      </c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489"/>
      <c r="CZ25" s="489"/>
      <c r="DA25" s="489"/>
      <c r="DB25" s="489"/>
      <c r="DC25" s="489"/>
      <c r="DD25" s="489"/>
    </row>
    <row r="26" spans="1:108" ht="12.75">
      <c r="A26" s="487" t="s">
        <v>34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494" t="s">
        <v>36</v>
      </c>
      <c r="CD26" s="494"/>
      <c r="CE26" s="494"/>
      <c r="CF26" s="494"/>
      <c r="CG26" s="494"/>
      <c r="CH26" s="494"/>
      <c r="CI26" s="494"/>
      <c r="CJ26" s="494"/>
      <c r="CK26" s="494"/>
      <c r="CL26" s="494"/>
      <c r="CM26" s="494"/>
      <c r="CN26" s="18"/>
      <c r="CO26" s="500">
        <v>383</v>
      </c>
      <c r="CP26" s="500"/>
      <c r="CQ26" s="500"/>
      <c r="CR26" s="500"/>
      <c r="CS26" s="500"/>
      <c r="CT26" s="500"/>
      <c r="CU26" s="500"/>
      <c r="CV26" s="500"/>
      <c r="CW26" s="500"/>
      <c r="CX26" s="500"/>
      <c r="CY26" s="500"/>
      <c r="CZ26" s="500"/>
      <c r="DA26" s="500"/>
      <c r="DB26" s="500"/>
      <c r="DC26" s="500"/>
      <c r="DD26" s="500"/>
    </row>
    <row r="27" spans="1:108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ht="14.25" customHeight="1">
      <c r="A28" s="487" t="s">
        <v>35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8" t="s">
        <v>92</v>
      </c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E28" s="488"/>
      <c r="CF28" s="488"/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8"/>
      <c r="CY28" s="488"/>
      <c r="CZ28" s="488"/>
      <c r="DA28" s="488"/>
      <c r="DB28" s="488"/>
      <c r="DC28" s="488"/>
      <c r="DD28" s="488"/>
    </row>
    <row r="29" spans="1:108" ht="12.75">
      <c r="A29" s="17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8"/>
      <c r="BG29" s="488"/>
      <c r="BH29" s="488"/>
      <c r="BI29" s="488"/>
      <c r="BJ29" s="488"/>
      <c r="BK29" s="488"/>
      <c r="BL29" s="488"/>
      <c r="BM29" s="488"/>
      <c r="BN29" s="488"/>
      <c r="BO29" s="488"/>
      <c r="BP29" s="488"/>
      <c r="BQ29" s="488"/>
      <c r="BR29" s="488"/>
      <c r="BS29" s="488"/>
      <c r="BT29" s="488"/>
      <c r="BU29" s="488"/>
      <c r="BV29" s="488"/>
      <c r="BW29" s="488"/>
      <c r="BX29" s="488"/>
      <c r="BY29" s="488"/>
      <c r="BZ29" s="488"/>
      <c r="CA29" s="488"/>
      <c r="CB29" s="488"/>
      <c r="CC29" s="488"/>
      <c r="CD29" s="488"/>
      <c r="CE29" s="488"/>
      <c r="CF29" s="488"/>
      <c r="CG29" s="488"/>
      <c r="CH29" s="488"/>
      <c r="CI29" s="488"/>
      <c r="CJ29" s="488"/>
      <c r="CK29" s="488"/>
      <c r="CL29" s="488"/>
      <c r="CM29" s="488"/>
      <c r="CN29" s="488"/>
      <c r="CO29" s="488"/>
      <c r="CP29" s="488"/>
      <c r="CQ29" s="488"/>
      <c r="CR29" s="488"/>
      <c r="CS29" s="488"/>
      <c r="CT29" s="488"/>
      <c r="CU29" s="488"/>
      <c r="CV29" s="488"/>
      <c r="CW29" s="488"/>
      <c r="CX29" s="488"/>
      <c r="CY29" s="488"/>
      <c r="CZ29" s="488"/>
      <c r="DA29" s="488"/>
      <c r="DB29" s="488"/>
      <c r="DC29" s="488"/>
      <c r="DD29" s="488"/>
    </row>
    <row r="30" spans="1:108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spans="1:108" ht="14.25" customHeight="1">
      <c r="A31" s="487" t="s">
        <v>38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18"/>
      <c r="AR31" s="18"/>
      <c r="AS31" s="488" t="s">
        <v>258</v>
      </c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8"/>
      <c r="DB31" s="488"/>
      <c r="DC31" s="488"/>
      <c r="DD31" s="488"/>
    </row>
    <row r="32" spans="1:108" ht="12.75">
      <c r="A32" s="17" t="s">
        <v>93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8"/>
      <c r="BU32" s="488"/>
      <c r="BV32" s="488"/>
      <c r="BW32" s="488"/>
      <c r="BX32" s="488"/>
      <c r="BY32" s="488"/>
      <c r="BZ32" s="488"/>
      <c r="CA32" s="488"/>
      <c r="CB32" s="488"/>
      <c r="CC32" s="488"/>
      <c r="CD32" s="488"/>
      <c r="CE32" s="488"/>
      <c r="CF32" s="488"/>
      <c r="CG32" s="488"/>
      <c r="CH32" s="488"/>
      <c r="CI32" s="488"/>
      <c r="CJ32" s="488"/>
      <c r="CK32" s="488"/>
      <c r="CL32" s="488"/>
      <c r="CM32" s="488"/>
      <c r="CN32" s="488"/>
      <c r="CO32" s="488"/>
      <c r="CP32" s="488"/>
      <c r="CQ32" s="488"/>
      <c r="CR32" s="488"/>
      <c r="CS32" s="488"/>
      <c r="CT32" s="488"/>
      <c r="CU32" s="488"/>
      <c r="CV32" s="488"/>
      <c r="CW32" s="488"/>
      <c r="CX32" s="488"/>
      <c r="CY32" s="488"/>
      <c r="CZ32" s="488"/>
      <c r="DA32" s="488"/>
      <c r="DB32" s="488"/>
      <c r="DC32" s="488"/>
      <c r="DD32" s="488"/>
    </row>
    <row r="33" spans="1:108" ht="12.75">
      <c r="A33" s="17" t="s">
        <v>94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488"/>
      <c r="BR33" s="488"/>
      <c r="BS33" s="488"/>
      <c r="BT33" s="488"/>
      <c r="BU33" s="488"/>
      <c r="BV33" s="488"/>
      <c r="BW33" s="488"/>
      <c r="BX33" s="488"/>
      <c r="BY33" s="488"/>
      <c r="BZ33" s="488"/>
      <c r="CA33" s="488"/>
      <c r="CB33" s="488"/>
      <c r="CC33" s="488"/>
      <c r="CD33" s="488"/>
      <c r="CE33" s="488"/>
      <c r="CF33" s="488"/>
      <c r="CG33" s="488"/>
      <c r="CH33" s="488"/>
      <c r="CI33" s="488"/>
      <c r="CJ33" s="488"/>
      <c r="CK33" s="488"/>
      <c r="CL33" s="488"/>
      <c r="CM33" s="488"/>
      <c r="CN33" s="488"/>
      <c r="CO33" s="488"/>
      <c r="CP33" s="488"/>
      <c r="CQ33" s="488"/>
      <c r="CR33" s="488"/>
      <c r="CS33" s="488"/>
      <c r="CT33" s="488"/>
      <c r="CU33" s="488"/>
      <c r="CV33" s="488"/>
      <c r="CW33" s="488"/>
      <c r="CX33" s="488"/>
      <c r="CY33" s="488"/>
      <c r="CZ33" s="488"/>
      <c r="DA33" s="488"/>
      <c r="DB33" s="488"/>
      <c r="DC33" s="488"/>
      <c r="DD33" s="488"/>
    </row>
    <row r="34" spans="1:10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</row>
  </sheetData>
  <sheetProtection/>
  <mergeCells count="36">
    <mergeCell ref="A9:DD9"/>
    <mergeCell ref="B10:DD10"/>
    <mergeCell ref="B11:DD11"/>
    <mergeCell ref="CO20:DD20"/>
    <mergeCell ref="A21:AH21"/>
    <mergeCell ref="AI21:BW23"/>
    <mergeCell ref="CC21:CM21"/>
    <mergeCell ref="CO21:DD21"/>
    <mergeCell ref="A22:AH22"/>
    <mergeCell ref="AI13:AZ13"/>
    <mergeCell ref="CC26:CM26"/>
    <mergeCell ref="CO26:DD26"/>
    <mergeCell ref="CO24:DD24"/>
    <mergeCell ref="A25:L25"/>
    <mergeCell ref="AI25:BW25"/>
    <mergeCell ref="CO25:DD25"/>
    <mergeCell ref="BM7:DD7"/>
    <mergeCell ref="AJ19:BU19"/>
    <mergeCell ref="CH19:CM19"/>
    <mergeCell ref="CO19:DD19"/>
    <mergeCell ref="CO17:DD17"/>
    <mergeCell ref="BW18:CM18"/>
    <mergeCell ref="CO18:DD18"/>
    <mergeCell ref="A15:DD15"/>
    <mergeCell ref="T16:CM16"/>
    <mergeCell ref="A8:DD8"/>
    <mergeCell ref="AB13:AE13"/>
    <mergeCell ref="A31:AP31"/>
    <mergeCell ref="AS31:DD33"/>
    <mergeCell ref="CO22:DD22"/>
    <mergeCell ref="A23:AH23"/>
    <mergeCell ref="CO23:DD23"/>
    <mergeCell ref="A28:AR28"/>
    <mergeCell ref="AS28:DD29"/>
    <mergeCell ref="CC24:CN24"/>
    <mergeCell ref="A26:AB26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8" r:id="rId1"/>
  <colBreaks count="1" manualBreakCount="1">
    <brk id="10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3"/>
  <sheetViews>
    <sheetView zoomScalePageLayoutView="0" workbookViewId="0" topLeftCell="A4">
      <selection activeCell="A22" sqref="A22:IV25"/>
    </sheetView>
  </sheetViews>
  <sheetFormatPr defaultColWidth="9.00390625" defaultRowHeight="12.75"/>
  <cols>
    <col min="1" max="1" width="43.00390625" style="0" customWidth="1"/>
    <col min="2" max="2" width="14.375" style="0" customWidth="1"/>
    <col min="5" max="5" width="8.75390625" style="0" customWidth="1"/>
  </cols>
  <sheetData>
    <row r="2" spans="1:5" ht="15.75">
      <c r="A2" s="574" t="s">
        <v>353</v>
      </c>
      <c r="B2" s="574"/>
      <c r="C2" s="574"/>
      <c r="D2" s="574"/>
      <c r="E2" s="574"/>
    </row>
    <row r="3" spans="1:5" ht="15.75">
      <c r="A3" s="61"/>
      <c r="B3" s="61"/>
      <c r="C3" s="61"/>
      <c r="D3" s="61"/>
      <c r="E3" s="61"/>
    </row>
    <row r="4" spans="1:5" ht="15.75">
      <c r="A4" s="577"/>
      <c r="B4" s="577"/>
      <c r="C4" s="577"/>
      <c r="D4" s="577"/>
      <c r="E4" s="577"/>
    </row>
    <row r="5" spans="1:5" ht="15.75">
      <c r="A5" s="117"/>
      <c r="B5" s="117"/>
      <c r="C5" s="117"/>
      <c r="D5" s="117"/>
      <c r="E5" s="117"/>
    </row>
    <row r="6" spans="1:5" ht="15.75">
      <c r="A6" s="577" t="s">
        <v>114</v>
      </c>
      <c r="B6" s="577"/>
      <c r="C6" s="577"/>
      <c r="D6" s="577"/>
      <c r="E6" s="577"/>
    </row>
    <row r="7" spans="1:5" ht="15.75">
      <c r="A7" s="118"/>
      <c r="B7" s="118"/>
      <c r="C7" s="118"/>
      <c r="D7" s="118"/>
      <c r="E7" s="118"/>
    </row>
    <row r="8" spans="1:5" ht="15.75">
      <c r="A8" s="578" t="s">
        <v>106</v>
      </c>
      <c r="B8" s="578"/>
      <c r="C8" s="578"/>
      <c r="D8" s="578"/>
      <c r="E8" s="578"/>
    </row>
    <row r="9" spans="1:5" ht="15.75">
      <c r="A9" s="39"/>
      <c r="B9" s="39"/>
      <c r="C9" s="39"/>
      <c r="D9" s="39"/>
      <c r="E9" s="39"/>
    </row>
    <row r="10" spans="1:5" ht="15.75">
      <c r="A10" s="63" t="s">
        <v>39</v>
      </c>
      <c r="B10" s="30" t="s">
        <v>229</v>
      </c>
      <c r="C10" s="579" t="s">
        <v>431</v>
      </c>
      <c r="D10" s="579"/>
      <c r="E10" s="579"/>
    </row>
    <row r="11" spans="1:5" ht="15.75">
      <c r="A11" s="125" t="s">
        <v>231</v>
      </c>
      <c r="B11" s="136" t="s">
        <v>105</v>
      </c>
      <c r="C11" s="576">
        <v>2614800</v>
      </c>
      <c r="D11" s="576"/>
      <c r="E11" s="576"/>
    </row>
    <row r="12" spans="1:5" ht="15.75">
      <c r="A12" s="127" t="s">
        <v>107</v>
      </c>
      <c r="B12" s="127"/>
      <c r="C12" s="583">
        <f>SUM(C8:E11)</f>
        <v>2614800</v>
      </c>
      <c r="D12" s="584"/>
      <c r="E12" s="585"/>
    </row>
    <row r="16" spans="1:5" ht="45.75" customHeight="1">
      <c r="A16" s="577" t="s">
        <v>115</v>
      </c>
      <c r="B16" s="577"/>
      <c r="C16" s="577"/>
      <c r="D16" s="577"/>
      <c r="E16" s="577"/>
    </row>
    <row r="17" spans="1:5" ht="15.75">
      <c r="A17" s="75"/>
      <c r="B17" s="75"/>
      <c r="C17" s="39"/>
      <c r="D17" s="39"/>
      <c r="E17" s="39"/>
    </row>
    <row r="18" spans="1:5" ht="15.75">
      <c r="A18" s="578" t="s">
        <v>109</v>
      </c>
      <c r="B18" s="578"/>
      <c r="C18" s="578"/>
      <c r="D18" s="578"/>
      <c r="E18" s="578"/>
    </row>
    <row r="19" spans="1:5" ht="15.75">
      <c r="A19" s="39"/>
      <c r="B19" s="39"/>
      <c r="C19" s="39"/>
      <c r="D19" s="39"/>
      <c r="E19" s="39"/>
    </row>
    <row r="20" spans="1:5" ht="33.75" customHeight="1">
      <c r="A20" s="63" t="s">
        <v>39</v>
      </c>
      <c r="B20" s="30" t="s">
        <v>229</v>
      </c>
      <c r="C20" s="579" t="s">
        <v>431</v>
      </c>
      <c r="D20" s="579"/>
      <c r="E20" s="579"/>
    </row>
    <row r="21" spans="1:5" ht="31.5">
      <c r="A21" s="126" t="s">
        <v>116</v>
      </c>
      <c r="B21" s="136" t="s">
        <v>105</v>
      </c>
      <c r="C21" s="576">
        <v>789600</v>
      </c>
      <c r="D21" s="576"/>
      <c r="E21" s="576"/>
    </row>
    <row r="22" spans="1:5" ht="30" customHeight="1">
      <c r="A22" s="130" t="s">
        <v>451</v>
      </c>
      <c r="B22" s="136" t="s">
        <v>105</v>
      </c>
      <c r="C22" s="581">
        <v>26.61</v>
      </c>
      <c r="D22" s="581"/>
      <c r="E22" s="581"/>
    </row>
    <row r="23" spans="1:5" ht="33.75" customHeight="1">
      <c r="A23" s="130" t="s">
        <v>452</v>
      </c>
      <c r="B23" s="136" t="s">
        <v>105</v>
      </c>
      <c r="C23" s="581">
        <v>406.89</v>
      </c>
      <c r="D23" s="581"/>
      <c r="E23" s="581"/>
    </row>
    <row r="24" spans="1:5" ht="22.5" customHeight="1">
      <c r="A24" s="130" t="s">
        <v>453</v>
      </c>
      <c r="B24" s="136" t="s">
        <v>105</v>
      </c>
      <c r="C24" s="581">
        <v>10399.06</v>
      </c>
      <c r="D24" s="581"/>
      <c r="E24" s="581"/>
    </row>
    <row r="25" spans="1:5" ht="24.75" customHeight="1">
      <c r="A25" s="130" t="s">
        <v>454</v>
      </c>
      <c r="B25" s="136" t="s">
        <v>105</v>
      </c>
      <c r="C25" s="581">
        <v>44858.56</v>
      </c>
      <c r="D25" s="581"/>
      <c r="E25" s="581"/>
    </row>
    <row r="26" spans="1:5" ht="15.75">
      <c r="A26" s="58" t="s">
        <v>111</v>
      </c>
      <c r="B26" s="136" t="s">
        <v>105</v>
      </c>
      <c r="C26" s="582">
        <f>SUM(C21:E25)</f>
        <v>845291.1200000001</v>
      </c>
      <c r="D26" s="582"/>
      <c r="E26" s="582"/>
    </row>
    <row r="29" spans="1:4" ht="15.75">
      <c r="A29" s="27" t="s">
        <v>112</v>
      </c>
      <c r="B29" s="27"/>
      <c r="C29" s="27" t="s">
        <v>286</v>
      </c>
      <c r="D29" s="27"/>
    </row>
    <row r="30" spans="1:4" ht="15.75">
      <c r="A30" s="35"/>
      <c r="B30" s="36"/>
      <c r="C30" s="27"/>
      <c r="D30" s="27"/>
    </row>
    <row r="31" spans="1:4" ht="15.75">
      <c r="A31" s="65" t="s">
        <v>113</v>
      </c>
      <c r="B31" s="36"/>
      <c r="C31" s="27" t="s">
        <v>287</v>
      </c>
      <c r="D31" s="27"/>
    </row>
    <row r="47" spans="1:5" ht="15.75">
      <c r="A47" s="574" t="s">
        <v>353</v>
      </c>
      <c r="B47" s="574"/>
      <c r="C47" s="574"/>
      <c r="D47" s="574"/>
      <c r="E47" s="574"/>
    </row>
    <row r="48" spans="1:5" ht="15.75">
      <c r="A48" s="61"/>
      <c r="B48" s="61"/>
      <c r="C48" s="61"/>
      <c r="D48" s="61"/>
      <c r="E48" s="61"/>
    </row>
    <row r="49" spans="1:5" ht="15.75">
      <c r="A49" s="577"/>
      <c r="B49" s="577"/>
      <c r="C49" s="577"/>
      <c r="D49" s="577"/>
      <c r="E49" s="577"/>
    </row>
    <row r="50" spans="1:5" ht="15.75">
      <c r="A50" s="117"/>
      <c r="B50" s="117"/>
      <c r="C50" s="117"/>
      <c r="D50" s="117"/>
      <c r="E50" s="117"/>
    </row>
    <row r="51" spans="1:5" ht="15.75">
      <c r="A51" s="577" t="s">
        <v>114</v>
      </c>
      <c r="B51" s="577"/>
      <c r="C51" s="577"/>
      <c r="D51" s="577"/>
      <c r="E51" s="577"/>
    </row>
    <row r="52" spans="1:5" ht="15.75">
      <c r="A52" s="118"/>
      <c r="B52" s="118"/>
      <c r="C52" s="118"/>
      <c r="D52" s="118"/>
      <c r="E52" s="118"/>
    </row>
    <row r="53" spans="1:5" ht="15.75">
      <c r="A53" s="578" t="s">
        <v>106</v>
      </c>
      <c r="B53" s="578"/>
      <c r="C53" s="578"/>
      <c r="D53" s="578"/>
      <c r="E53" s="578"/>
    </row>
    <row r="54" spans="1:5" ht="15.75">
      <c r="A54" s="39"/>
      <c r="B54" s="39"/>
      <c r="C54" s="39"/>
      <c r="D54" s="39"/>
      <c r="E54" s="39"/>
    </row>
    <row r="55" spans="1:5" ht="15.75">
      <c r="A55" s="63" t="s">
        <v>39</v>
      </c>
      <c r="B55" s="30" t="s">
        <v>229</v>
      </c>
      <c r="C55" s="579" t="s">
        <v>431</v>
      </c>
      <c r="D55" s="579"/>
      <c r="E55" s="579"/>
    </row>
    <row r="56" spans="1:5" ht="15.75">
      <c r="A56" s="125" t="s">
        <v>231</v>
      </c>
      <c r="B56" s="136" t="s">
        <v>221</v>
      </c>
      <c r="C56" s="576">
        <v>9738300</v>
      </c>
      <c r="D56" s="576"/>
      <c r="E56" s="576"/>
    </row>
    <row r="57" spans="1:5" ht="15.75">
      <c r="A57" s="125" t="s">
        <v>471</v>
      </c>
      <c r="B57" s="136"/>
      <c r="C57" s="586">
        <v>8909.7</v>
      </c>
      <c r="D57" s="587"/>
      <c r="E57" s="588"/>
    </row>
    <row r="58" spans="1:5" ht="15.75">
      <c r="A58" s="127" t="s">
        <v>107</v>
      </c>
      <c r="B58" s="127"/>
      <c r="C58" s="583">
        <f>SUM(C56:E57)</f>
        <v>9747209.7</v>
      </c>
      <c r="D58" s="584"/>
      <c r="E58" s="585"/>
    </row>
    <row r="62" spans="1:5" ht="51" customHeight="1">
      <c r="A62" s="577" t="s">
        <v>472</v>
      </c>
      <c r="B62" s="577"/>
      <c r="C62" s="577"/>
      <c r="D62" s="577"/>
      <c r="E62" s="577"/>
    </row>
    <row r="63" spans="1:5" ht="15.75">
      <c r="A63" s="75"/>
      <c r="B63" s="75"/>
      <c r="C63" s="39"/>
      <c r="D63" s="39"/>
      <c r="E63" s="39"/>
    </row>
    <row r="64" spans="1:5" ht="15.75">
      <c r="A64" s="578" t="s">
        <v>109</v>
      </c>
      <c r="B64" s="578"/>
      <c r="C64" s="578"/>
      <c r="D64" s="578"/>
      <c r="E64" s="578"/>
    </row>
    <row r="65" spans="1:5" ht="15.75">
      <c r="A65" s="39"/>
      <c r="B65" s="39"/>
      <c r="C65" s="39"/>
      <c r="D65" s="39"/>
      <c r="E65" s="39"/>
    </row>
    <row r="66" spans="1:5" ht="15.75">
      <c r="A66" s="63" t="s">
        <v>39</v>
      </c>
      <c r="B66" s="30" t="s">
        <v>229</v>
      </c>
      <c r="C66" s="579" t="s">
        <v>431</v>
      </c>
      <c r="D66" s="579"/>
      <c r="E66" s="579"/>
    </row>
    <row r="67" spans="1:5" ht="31.5">
      <c r="A67" s="126" t="s">
        <v>116</v>
      </c>
      <c r="B67" s="136" t="s">
        <v>221</v>
      </c>
      <c r="C67" s="576">
        <v>2941000</v>
      </c>
      <c r="D67" s="576"/>
      <c r="E67" s="576"/>
    </row>
    <row r="68" spans="1:5" ht="15.75">
      <c r="A68" s="125" t="s">
        <v>471</v>
      </c>
      <c r="B68" s="136"/>
      <c r="C68" s="586">
        <v>2690.7</v>
      </c>
      <c r="D68" s="587"/>
      <c r="E68" s="588"/>
    </row>
    <row r="69" spans="1:5" ht="15.75">
      <c r="A69" s="58" t="s">
        <v>111</v>
      </c>
      <c r="B69" s="136"/>
      <c r="C69" s="582">
        <f>SUM(C67:E68)</f>
        <v>2943690.7</v>
      </c>
      <c r="D69" s="582"/>
      <c r="E69" s="582"/>
    </row>
    <row r="72" spans="1:4" ht="15.75">
      <c r="A72" s="27" t="s">
        <v>112</v>
      </c>
      <c r="B72" s="27"/>
      <c r="C72" s="27" t="s">
        <v>286</v>
      </c>
      <c r="D72" s="27"/>
    </row>
    <row r="73" spans="1:4" ht="15.75">
      <c r="A73" s="35"/>
      <c r="B73" s="36"/>
      <c r="C73" s="27"/>
      <c r="D73" s="27"/>
    </row>
    <row r="74" spans="1:4" ht="15.75">
      <c r="A74" s="65" t="s">
        <v>113</v>
      </c>
      <c r="B74" s="36"/>
      <c r="C74" s="27" t="s">
        <v>287</v>
      </c>
      <c r="D74" s="27"/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spans="1:5" ht="15.75">
      <c r="A96" s="574" t="s">
        <v>353</v>
      </c>
      <c r="B96" s="574"/>
      <c r="C96" s="574"/>
      <c r="D96" s="574"/>
      <c r="E96" s="574"/>
    </row>
    <row r="97" spans="1:5" ht="15.75">
      <c r="A97" s="61"/>
      <c r="B97" s="61"/>
      <c r="C97" s="61"/>
      <c r="D97" s="61"/>
      <c r="E97" s="61"/>
    </row>
    <row r="98" spans="1:5" ht="15.75">
      <c r="A98" s="577"/>
      <c r="B98" s="577"/>
      <c r="C98" s="577"/>
      <c r="D98" s="577"/>
      <c r="E98" s="577"/>
    </row>
    <row r="99" spans="1:5" ht="15.75">
      <c r="A99" s="117"/>
      <c r="B99" s="117"/>
      <c r="C99" s="117"/>
      <c r="D99" s="117"/>
      <c r="E99" s="117"/>
    </row>
    <row r="100" spans="1:5" ht="15.75">
      <c r="A100" s="577" t="s">
        <v>114</v>
      </c>
      <c r="B100" s="577"/>
      <c r="C100" s="577"/>
      <c r="D100" s="577"/>
      <c r="E100" s="577"/>
    </row>
    <row r="101" spans="1:5" ht="15.75">
      <c r="A101" s="118"/>
      <c r="B101" s="118"/>
      <c r="C101" s="118"/>
      <c r="D101" s="118"/>
      <c r="E101" s="118"/>
    </row>
    <row r="102" spans="1:5" ht="15.75">
      <c r="A102" s="578" t="s">
        <v>106</v>
      </c>
      <c r="B102" s="578"/>
      <c r="C102" s="578"/>
      <c r="D102" s="578"/>
      <c r="E102" s="578"/>
    </row>
    <row r="103" spans="1:5" ht="15.75">
      <c r="A103" s="39"/>
      <c r="B103" s="39"/>
      <c r="C103" s="39"/>
      <c r="D103" s="39"/>
      <c r="E103" s="39"/>
    </row>
    <row r="104" spans="1:5" ht="15.75">
      <c r="A104" s="63" t="s">
        <v>39</v>
      </c>
      <c r="B104" s="30" t="s">
        <v>229</v>
      </c>
      <c r="C104" s="579" t="s">
        <v>431</v>
      </c>
      <c r="D104" s="579"/>
      <c r="E104" s="579"/>
    </row>
    <row r="105" spans="1:5" ht="15.75">
      <c r="A105" s="125" t="s">
        <v>231</v>
      </c>
      <c r="B105" s="136" t="s">
        <v>371</v>
      </c>
      <c r="C105" s="576">
        <v>3115300</v>
      </c>
      <c r="D105" s="576"/>
      <c r="E105" s="576"/>
    </row>
    <row r="106" spans="1:5" ht="15.75">
      <c r="A106" s="125" t="s">
        <v>471</v>
      </c>
      <c r="B106" s="136"/>
      <c r="C106" s="586">
        <v>2031.4</v>
      </c>
      <c r="D106" s="587"/>
      <c r="E106" s="588"/>
    </row>
    <row r="107" spans="1:5" ht="15.75">
      <c r="A107" s="127" t="s">
        <v>107</v>
      </c>
      <c r="B107" s="127"/>
      <c r="C107" s="583">
        <f>SUM(C105:E106)</f>
        <v>3117331.4</v>
      </c>
      <c r="D107" s="584"/>
      <c r="E107" s="585"/>
    </row>
    <row r="111" spans="1:5" ht="48.75" customHeight="1">
      <c r="A111" s="577" t="s">
        <v>473</v>
      </c>
      <c r="B111" s="577"/>
      <c r="C111" s="577"/>
      <c r="D111" s="577"/>
      <c r="E111" s="577"/>
    </row>
    <row r="112" spans="1:5" ht="15.75">
      <c r="A112" s="75"/>
      <c r="B112" s="75"/>
      <c r="C112" s="39"/>
      <c r="D112" s="39"/>
      <c r="E112" s="39"/>
    </row>
    <row r="113" spans="1:5" ht="15.75">
      <c r="A113" s="578" t="s">
        <v>109</v>
      </c>
      <c r="B113" s="578"/>
      <c r="C113" s="578"/>
      <c r="D113" s="578"/>
      <c r="E113" s="578"/>
    </row>
    <row r="114" spans="1:5" ht="15.75">
      <c r="A114" s="39"/>
      <c r="B114" s="39"/>
      <c r="C114" s="39"/>
      <c r="D114" s="39"/>
      <c r="E114" s="39"/>
    </row>
    <row r="115" spans="1:5" ht="15.75">
      <c r="A115" s="63" t="s">
        <v>39</v>
      </c>
      <c r="B115" s="30" t="s">
        <v>229</v>
      </c>
      <c r="C115" s="579" t="s">
        <v>431</v>
      </c>
      <c r="D115" s="579"/>
      <c r="E115" s="579"/>
    </row>
    <row r="116" spans="1:5" ht="31.5">
      <c r="A116" s="126" t="s">
        <v>116</v>
      </c>
      <c r="B116" s="136" t="s">
        <v>371</v>
      </c>
      <c r="C116" s="576">
        <v>940800</v>
      </c>
      <c r="D116" s="576"/>
      <c r="E116" s="576"/>
    </row>
    <row r="117" spans="1:5" ht="15.75">
      <c r="A117" s="125" t="s">
        <v>471</v>
      </c>
      <c r="B117" s="136"/>
      <c r="C117" s="586">
        <v>613.43</v>
      </c>
      <c r="D117" s="587"/>
      <c r="E117" s="588"/>
    </row>
    <row r="118" spans="1:5" ht="15.75">
      <c r="A118" s="58" t="s">
        <v>111</v>
      </c>
      <c r="B118" s="136"/>
      <c r="C118" s="582">
        <f>SUM(C116:E117)</f>
        <v>941413.43</v>
      </c>
      <c r="D118" s="582"/>
      <c r="E118" s="582"/>
    </row>
    <row r="121" spans="1:4" ht="15.75">
      <c r="A121" s="27" t="s">
        <v>112</v>
      </c>
      <c r="B121" s="27"/>
      <c r="C121" s="27" t="s">
        <v>286</v>
      </c>
      <c r="D121" s="27"/>
    </row>
    <row r="122" spans="1:4" ht="15.75">
      <c r="A122" s="35"/>
      <c r="B122" s="36"/>
      <c r="C122" s="27"/>
      <c r="D122" s="27"/>
    </row>
    <row r="123" spans="1:4" ht="15.75">
      <c r="A123" s="65" t="s">
        <v>113</v>
      </c>
      <c r="B123" s="36"/>
      <c r="C123" s="27" t="s">
        <v>287</v>
      </c>
      <c r="D123" s="27"/>
    </row>
  </sheetData>
  <sheetProtection/>
  <mergeCells count="44">
    <mergeCell ref="C57:E57"/>
    <mergeCell ref="C68:E68"/>
    <mergeCell ref="C106:E106"/>
    <mergeCell ref="C117:E117"/>
    <mergeCell ref="C58:E58"/>
    <mergeCell ref="A62:E62"/>
    <mergeCell ref="A64:E64"/>
    <mergeCell ref="C66:E66"/>
    <mergeCell ref="C67:E67"/>
    <mergeCell ref="C69:E69"/>
    <mergeCell ref="A47:E47"/>
    <mergeCell ref="A49:E49"/>
    <mergeCell ref="A51:E51"/>
    <mergeCell ref="A53:E53"/>
    <mergeCell ref="C55:E55"/>
    <mergeCell ref="C56:E56"/>
    <mergeCell ref="C107:E107"/>
    <mergeCell ref="A111:E111"/>
    <mergeCell ref="A113:E113"/>
    <mergeCell ref="C115:E115"/>
    <mergeCell ref="C116:E116"/>
    <mergeCell ref="C118:E118"/>
    <mergeCell ref="A96:E96"/>
    <mergeCell ref="A98:E98"/>
    <mergeCell ref="A100:E100"/>
    <mergeCell ref="A102:E102"/>
    <mergeCell ref="C104:E104"/>
    <mergeCell ref="C105:E105"/>
    <mergeCell ref="C12:E12"/>
    <mergeCell ref="C22:E22"/>
    <mergeCell ref="A2:E2"/>
    <mergeCell ref="A4:E4"/>
    <mergeCell ref="A6:E6"/>
    <mergeCell ref="A8:E8"/>
    <mergeCell ref="C10:E10"/>
    <mergeCell ref="C11:E11"/>
    <mergeCell ref="C23:E23"/>
    <mergeCell ref="C24:E24"/>
    <mergeCell ref="C25:E25"/>
    <mergeCell ref="C26:E26"/>
    <mergeCell ref="A16:E16"/>
    <mergeCell ref="A18:E18"/>
    <mergeCell ref="C20:E20"/>
    <mergeCell ref="C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7">
      <selection activeCell="A2" sqref="A2"/>
    </sheetView>
  </sheetViews>
  <sheetFormatPr defaultColWidth="9.00390625" defaultRowHeight="12.75"/>
  <cols>
    <col min="1" max="1" width="11.375" style="27" customWidth="1"/>
    <col min="2" max="2" width="18.25390625" style="27" customWidth="1"/>
    <col min="3" max="3" width="20.625" style="27" customWidth="1"/>
    <col min="4" max="4" width="11.00390625" style="27" customWidth="1"/>
    <col min="5" max="5" width="16.125" style="27" customWidth="1"/>
    <col min="6" max="6" width="9.125" style="27" customWidth="1"/>
    <col min="7" max="7" width="11.75390625" style="27" bestFit="1" customWidth="1"/>
    <col min="8" max="16384" width="9.125" style="27" customWidth="1"/>
  </cols>
  <sheetData>
    <row r="1" spans="1:5" s="35" customFormat="1" ht="27" customHeight="1">
      <c r="A1" s="574" t="s">
        <v>353</v>
      </c>
      <c r="B1" s="574"/>
      <c r="C1" s="574"/>
      <c r="D1" s="574"/>
      <c r="E1" s="574"/>
    </row>
    <row r="2" spans="1:5" s="35" customFormat="1" ht="10.5" customHeight="1">
      <c r="A2" s="61"/>
      <c r="B2" s="61"/>
      <c r="C2" s="61"/>
      <c r="D2" s="61"/>
      <c r="E2" s="61"/>
    </row>
    <row r="3" spans="1:5" s="35" customFormat="1" ht="23.25" customHeight="1">
      <c r="A3" s="577" t="s">
        <v>105</v>
      </c>
      <c r="B3" s="577"/>
      <c r="C3" s="577"/>
      <c r="D3" s="577"/>
      <c r="E3" s="577"/>
    </row>
    <row r="4" spans="1:5" s="35" customFormat="1" ht="57.75" customHeight="1">
      <c r="A4" s="577" t="s">
        <v>271</v>
      </c>
      <c r="B4" s="577"/>
      <c r="C4" s="577"/>
      <c r="D4" s="577"/>
      <c r="E4" s="577"/>
    </row>
    <row r="5" spans="1:5" ht="19.5" customHeight="1">
      <c r="A5" s="118"/>
      <c r="B5" s="118"/>
      <c r="C5" s="118"/>
      <c r="D5" s="118"/>
      <c r="E5" s="118"/>
    </row>
    <row r="6" spans="1:5" ht="15.75">
      <c r="A6" s="578" t="s">
        <v>121</v>
      </c>
      <c r="B6" s="578"/>
      <c r="C6" s="578"/>
      <c r="D6" s="578"/>
      <c r="E6" s="578"/>
    </row>
    <row r="7" spans="1:5" ht="15.75">
      <c r="A7" s="256"/>
      <c r="B7" s="256"/>
      <c r="C7" s="256"/>
      <c r="D7" s="256"/>
      <c r="E7" s="256"/>
    </row>
    <row r="8" spans="1:5" ht="15.75">
      <c r="A8" s="27" t="s">
        <v>124</v>
      </c>
      <c r="D8" s="256"/>
      <c r="E8" s="256"/>
    </row>
    <row r="9" spans="4:5" ht="15.75">
      <c r="D9" s="256"/>
      <c r="E9" s="256"/>
    </row>
    <row r="10" spans="1:5" ht="51.75" customHeight="1">
      <c r="A10" s="28" t="s">
        <v>125</v>
      </c>
      <c r="B10" s="130" t="s">
        <v>129</v>
      </c>
      <c r="C10" s="257" t="s">
        <v>126</v>
      </c>
      <c r="D10" s="28" t="s">
        <v>127</v>
      </c>
      <c r="E10" s="28" t="s">
        <v>128</v>
      </c>
    </row>
    <row r="11" spans="1:5" ht="18.75">
      <c r="A11" s="258">
        <v>9250</v>
      </c>
      <c r="B11" s="32">
        <v>15722995</v>
      </c>
      <c r="C11" s="258">
        <v>1700.54</v>
      </c>
      <c r="D11" s="259">
        <v>0.0033</v>
      </c>
      <c r="E11" s="260">
        <v>51909</v>
      </c>
    </row>
    <row r="12" spans="1:5" ht="15" customHeight="1">
      <c r="A12" s="261"/>
      <c r="B12" s="89"/>
      <c r="C12" s="261"/>
      <c r="D12" s="262"/>
      <c r="E12" s="263"/>
    </row>
    <row r="13" spans="1:5" ht="18.75" customHeight="1" hidden="1">
      <c r="A13" s="596" t="s">
        <v>130</v>
      </c>
      <c r="B13" s="596"/>
      <c r="C13" s="596"/>
      <c r="D13" s="596"/>
      <c r="E13" s="596"/>
    </row>
    <row r="14" spans="1:5" ht="15.75" hidden="1">
      <c r="A14" s="261"/>
      <c r="B14" s="89"/>
      <c r="C14" s="261"/>
      <c r="D14" s="262"/>
      <c r="E14" s="263"/>
    </row>
    <row r="15" spans="1:5" ht="132" customHeight="1" hidden="1">
      <c r="A15" s="579" t="s">
        <v>131</v>
      </c>
      <c r="B15" s="579"/>
      <c r="C15" s="15" t="s">
        <v>132</v>
      </c>
      <c r="D15" s="30" t="s">
        <v>127</v>
      </c>
      <c r="E15" s="31" t="s">
        <v>128</v>
      </c>
    </row>
    <row r="16" spans="1:5" ht="18.75" customHeight="1" hidden="1">
      <c r="A16" s="589">
        <v>42370</v>
      </c>
      <c r="B16" s="589"/>
      <c r="C16" s="96">
        <v>2127160.42</v>
      </c>
      <c r="D16" s="15"/>
      <c r="E16" s="31"/>
    </row>
    <row r="17" spans="1:5" ht="18.75" customHeight="1" hidden="1">
      <c r="A17" s="589">
        <v>42401</v>
      </c>
      <c r="B17" s="589"/>
      <c r="C17" s="96">
        <v>2120900.21</v>
      </c>
      <c r="D17" s="15"/>
      <c r="E17" s="31"/>
    </row>
    <row r="18" spans="1:5" ht="6" customHeight="1" hidden="1">
      <c r="A18" s="589">
        <v>42430</v>
      </c>
      <c r="B18" s="589"/>
      <c r="C18" s="96">
        <v>2114640</v>
      </c>
      <c r="D18" s="15"/>
      <c r="E18" s="31"/>
    </row>
    <row r="19" spans="1:5" ht="18.75" customHeight="1" hidden="1">
      <c r="A19" s="589">
        <v>42461</v>
      </c>
      <c r="B19" s="589"/>
      <c r="C19" s="96">
        <v>2108379.79</v>
      </c>
      <c r="D19" s="15"/>
      <c r="E19" s="31"/>
    </row>
    <row r="20" spans="1:5" ht="18.75" customHeight="1" hidden="1">
      <c r="A20" s="589" t="s">
        <v>133</v>
      </c>
      <c r="B20" s="589"/>
      <c r="C20" s="96">
        <f>C16+C17+C18+C19</f>
        <v>8471080.42</v>
      </c>
      <c r="D20" s="15">
        <v>2.2</v>
      </c>
      <c r="E20" s="264" t="e">
        <f>#REF!/4*D20%</f>
        <v>#REF!</v>
      </c>
    </row>
    <row r="21" spans="1:5" ht="18.75" customHeight="1" hidden="1">
      <c r="A21" s="589" t="s">
        <v>134</v>
      </c>
      <c r="B21" s="589"/>
      <c r="C21" s="96"/>
      <c r="D21" s="15"/>
      <c r="E21" s="264" t="e">
        <f>E20/4</f>
        <v>#REF!</v>
      </c>
    </row>
    <row r="22" spans="1:5" ht="18.75" customHeight="1" hidden="1">
      <c r="A22" s="589">
        <v>42491</v>
      </c>
      <c r="B22" s="589"/>
      <c r="C22" s="96">
        <v>2102119.58</v>
      </c>
      <c r="D22" s="30"/>
      <c r="E22" s="264"/>
    </row>
    <row r="23" spans="1:5" ht="18.75" customHeight="1" hidden="1">
      <c r="A23" s="589">
        <v>42522</v>
      </c>
      <c r="B23" s="589"/>
      <c r="C23" s="96">
        <v>2095859.37</v>
      </c>
      <c r="D23" s="30"/>
      <c r="E23" s="264"/>
    </row>
    <row r="24" spans="1:5" ht="18.75" customHeight="1" hidden="1">
      <c r="A24" s="589">
        <v>42552</v>
      </c>
      <c r="B24" s="589"/>
      <c r="C24" s="96">
        <v>2089599.16</v>
      </c>
      <c r="D24" s="30"/>
      <c r="E24" s="264"/>
    </row>
    <row r="25" spans="1:5" ht="18.75" customHeight="1" hidden="1">
      <c r="A25" s="589" t="s">
        <v>133</v>
      </c>
      <c r="B25" s="589"/>
      <c r="C25" s="96">
        <f>C22+C23+C24+C20</f>
        <v>14758658.530000001</v>
      </c>
      <c r="D25" s="30">
        <v>2.2</v>
      </c>
      <c r="E25" s="264" t="e">
        <f>#REF!/7*D25%</f>
        <v>#REF!</v>
      </c>
    </row>
    <row r="26" spans="1:5" ht="6" customHeight="1" hidden="1">
      <c r="A26" s="589" t="s">
        <v>135</v>
      </c>
      <c r="B26" s="589"/>
      <c r="C26" s="96"/>
      <c r="D26" s="30"/>
      <c r="E26" s="264" t="e">
        <f>E25/4</f>
        <v>#REF!</v>
      </c>
    </row>
    <row r="27" spans="1:5" ht="18.75" customHeight="1" hidden="1">
      <c r="A27" s="589">
        <v>42217</v>
      </c>
      <c r="B27" s="589"/>
      <c r="C27" s="96">
        <v>2083338.95</v>
      </c>
      <c r="D27" s="30"/>
      <c r="E27" s="264"/>
    </row>
    <row r="28" spans="1:5" ht="18.75" customHeight="1" hidden="1">
      <c r="A28" s="589">
        <v>42248</v>
      </c>
      <c r="B28" s="589"/>
      <c r="C28" s="96">
        <v>2077078.74</v>
      </c>
      <c r="D28" s="30"/>
      <c r="E28" s="264"/>
    </row>
    <row r="29" spans="1:5" ht="18.75" customHeight="1" hidden="1">
      <c r="A29" s="589">
        <v>42278</v>
      </c>
      <c r="B29" s="589"/>
      <c r="C29" s="96">
        <v>2070818.53</v>
      </c>
      <c r="D29" s="30"/>
      <c r="E29" s="264"/>
    </row>
    <row r="30" spans="1:5" ht="18.75" customHeight="1" hidden="1">
      <c r="A30" s="589" t="s">
        <v>133</v>
      </c>
      <c r="B30" s="589"/>
      <c r="C30" s="96">
        <f>C27+C28+C29+C25</f>
        <v>20989894.75</v>
      </c>
      <c r="D30" s="30">
        <v>2.2</v>
      </c>
      <c r="E30" s="264" t="e">
        <f>#REF!/10*D30%</f>
        <v>#REF!</v>
      </c>
    </row>
    <row r="31" spans="1:5" ht="18.75" customHeight="1" hidden="1">
      <c r="A31" s="589" t="s">
        <v>136</v>
      </c>
      <c r="B31" s="589"/>
      <c r="C31" s="96"/>
      <c r="D31" s="30"/>
      <c r="E31" s="264" t="e">
        <f>E30/4</f>
        <v>#REF!</v>
      </c>
    </row>
    <row r="32" spans="1:5" ht="18.75" customHeight="1" hidden="1">
      <c r="A32" s="589">
        <v>42675</v>
      </c>
      <c r="B32" s="589"/>
      <c r="C32" s="96">
        <v>2064558.32</v>
      </c>
      <c r="D32" s="30"/>
      <c r="E32" s="264"/>
    </row>
    <row r="33" spans="1:5" ht="18.75" customHeight="1" hidden="1">
      <c r="A33" s="589">
        <v>42705</v>
      </c>
      <c r="B33" s="589"/>
      <c r="C33" s="96">
        <v>2058298.11</v>
      </c>
      <c r="D33" s="30"/>
      <c r="E33" s="264"/>
    </row>
    <row r="34" spans="1:5" ht="18.75" customHeight="1" hidden="1">
      <c r="A34" s="589">
        <v>42370</v>
      </c>
      <c r="B34" s="589"/>
      <c r="C34" s="31">
        <v>2052037.9</v>
      </c>
      <c r="D34" s="265"/>
      <c r="E34" s="264"/>
    </row>
    <row r="35" spans="1:5" ht="18.75" customHeight="1" hidden="1">
      <c r="A35" s="589" t="s">
        <v>133</v>
      </c>
      <c r="B35" s="589"/>
      <c r="C35" s="31">
        <f>C32+C33+C34+C30</f>
        <v>27164789.08</v>
      </c>
      <c r="D35" s="266">
        <v>2.2</v>
      </c>
      <c r="E35" s="264" t="e">
        <f>#REF!/13*D35%</f>
        <v>#REF!</v>
      </c>
    </row>
    <row r="36" spans="1:5" ht="18.75" customHeight="1" hidden="1">
      <c r="A36" s="589" t="s">
        <v>137</v>
      </c>
      <c r="B36" s="589"/>
      <c r="C36" s="31"/>
      <c r="D36" s="266"/>
      <c r="E36" s="264" t="e">
        <f>E35-E21-E26-E31</f>
        <v>#REF!</v>
      </c>
    </row>
    <row r="37" spans="1:5" ht="18.75" customHeight="1" hidden="1">
      <c r="A37" s="579" t="s">
        <v>138</v>
      </c>
      <c r="B37" s="579"/>
      <c r="C37" s="31"/>
      <c r="D37" s="63"/>
      <c r="E37" s="267" t="e">
        <f>E21+E26+E31+E36</f>
        <v>#REF!</v>
      </c>
    </row>
    <row r="38" spans="1:5" ht="15.75" hidden="1">
      <c r="A38" s="261"/>
      <c r="B38" s="89"/>
      <c r="C38" s="261"/>
      <c r="D38" s="262"/>
      <c r="E38" s="263"/>
    </row>
    <row r="39" spans="1:5" ht="15.75" hidden="1">
      <c r="A39" s="261"/>
      <c r="B39" s="89"/>
      <c r="C39" s="261"/>
      <c r="D39" s="262"/>
      <c r="E39" s="263"/>
    </row>
    <row r="40" spans="1:5" ht="15.75" hidden="1">
      <c r="A40" s="261"/>
      <c r="B40" s="89"/>
      <c r="C40" s="261"/>
      <c r="D40" s="262"/>
      <c r="E40" s="263"/>
    </row>
    <row r="41" spans="1:5" ht="15.75" hidden="1">
      <c r="A41" s="261"/>
      <c r="B41" s="89"/>
      <c r="C41" s="261"/>
      <c r="D41" s="262"/>
      <c r="E41" s="263"/>
    </row>
    <row r="42" spans="1:5" ht="15.75" hidden="1">
      <c r="A42" s="261"/>
      <c r="B42" s="89"/>
      <c r="C42" s="261"/>
      <c r="D42" s="262"/>
      <c r="E42" s="263"/>
    </row>
    <row r="43" spans="1:5" ht="15.75" hidden="1">
      <c r="A43" s="261"/>
      <c r="B43" s="89"/>
      <c r="C43" s="261"/>
      <c r="D43" s="262"/>
      <c r="E43" s="263"/>
    </row>
    <row r="44" spans="1:5" ht="15.75" hidden="1">
      <c r="A44" s="261"/>
      <c r="B44" s="89"/>
      <c r="C44" s="261"/>
      <c r="D44" s="262"/>
      <c r="E44" s="263"/>
    </row>
    <row r="45" spans="1:5" ht="18.75" customHeight="1" hidden="1">
      <c r="A45" s="261"/>
      <c r="B45" s="89"/>
      <c r="C45" s="261"/>
      <c r="D45" s="262"/>
      <c r="E45" s="263"/>
    </row>
    <row r="46" spans="1:5" ht="15.75" hidden="1">
      <c r="A46" s="261"/>
      <c r="B46" s="89"/>
      <c r="C46" s="261"/>
      <c r="D46" s="262"/>
      <c r="E46" s="263"/>
    </row>
    <row r="47" spans="1:5" ht="15.75" hidden="1">
      <c r="A47" s="261"/>
      <c r="B47" s="89"/>
      <c r="C47" s="261"/>
      <c r="D47" s="262"/>
      <c r="E47" s="263"/>
    </row>
    <row r="48" spans="1:5" ht="15.75" hidden="1">
      <c r="A48" s="261"/>
      <c r="B48" s="89"/>
      <c r="C48" s="261"/>
      <c r="D48" s="262"/>
      <c r="E48" s="263"/>
    </row>
    <row r="49" spans="1:5" ht="15.75" hidden="1">
      <c r="A49" s="261"/>
      <c r="B49" s="89"/>
      <c r="C49" s="261"/>
      <c r="D49" s="262"/>
      <c r="E49" s="263"/>
    </row>
    <row r="50" spans="4:5" ht="15.75">
      <c r="D50" s="256"/>
      <c r="E50" s="256"/>
    </row>
    <row r="51" spans="1:5" ht="31.5">
      <c r="A51" s="63" t="s">
        <v>39</v>
      </c>
      <c r="B51" s="60"/>
      <c r="C51" s="29" t="s">
        <v>297</v>
      </c>
      <c r="D51" s="50"/>
      <c r="E51" s="50"/>
    </row>
    <row r="52" spans="1:5" ht="15.75">
      <c r="A52" s="594" t="s">
        <v>122</v>
      </c>
      <c r="B52" s="595"/>
      <c r="C52" s="268">
        <f>SUM(E11)</f>
        <v>51909</v>
      </c>
      <c r="D52" s="87"/>
      <c r="E52" s="87"/>
    </row>
    <row r="53" spans="1:5" ht="23.25" customHeight="1">
      <c r="A53" s="590" t="s">
        <v>123</v>
      </c>
      <c r="B53" s="591"/>
      <c r="C53" s="60">
        <v>179883</v>
      </c>
      <c r="D53" s="87"/>
      <c r="E53" s="87"/>
    </row>
    <row r="54" spans="1:5" ht="24.75" customHeight="1">
      <c r="A54" s="592" t="s">
        <v>300</v>
      </c>
      <c r="B54" s="593"/>
      <c r="C54" s="269">
        <f>SUM(C52:C53)</f>
        <v>231792</v>
      </c>
      <c r="D54" s="48"/>
      <c r="E54" s="48"/>
    </row>
    <row r="55" spans="1:5" ht="15.75">
      <c r="A55" s="75"/>
      <c r="B55" s="129"/>
      <c r="C55" s="39"/>
      <c r="D55" s="39"/>
      <c r="E55" s="39"/>
    </row>
    <row r="56" spans="1:5" s="57" customFormat="1" ht="15.75">
      <c r="A56" s="27" t="s">
        <v>112</v>
      </c>
      <c r="B56" s="27"/>
      <c r="C56" s="27" t="s">
        <v>286</v>
      </c>
      <c r="D56" s="27"/>
      <c r="E56" s="27"/>
    </row>
    <row r="57" spans="1:5" s="57" customFormat="1" ht="15.75">
      <c r="A57" s="35"/>
      <c r="B57" s="36"/>
      <c r="C57" s="27"/>
      <c r="D57" s="27"/>
      <c r="E57" s="27"/>
    </row>
    <row r="58" spans="1:5" s="57" customFormat="1" ht="15.75">
      <c r="A58" s="65" t="s">
        <v>113</v>
      </c>
      <c r="B58" s="36"/>
      <c r="C58" s="27" t="s">
        <v>287</v>
      </c>
      <c r="D58" s="27"/>
      <c r="E58" s="27"/>
    </row>
    <row r="59" s="57" customFormat="1" ht="15"/>
    <row r="60" s="57" customFormat="1" ht="15"/>
    <row r="61" spans="1:5" s="57" customFormat="1" ht="15.75">
      <c r="A61" s="27" t="s">
        <v>119</v>
      </c>
      <c r="B61" s="27"/>
      <c r="D61" s="27" t="s">
        <v>120</v>
      </c>
      <c r="E61" s="27"/>
    </row>
  </sheetData>
  <sheetProtection/>
  <mergeCells count="31">
    <mergeCell ref="A54:B54"/>
    <mergeCell ref="A1:E1"/>
    <mergeCell ref="A3:E3"/>
    <mergeCell ref="A4:E4"/>
    <mergeCell ref="A6:E6"/>
    <mergeCell ref="A52:B52"/>
    <mergeCell ref="A13:E13"/>
    <mergeCell ref="A15:B15"/>
    <mergeCell ref="A18:B18"/>
    <mergeCell ref="A19:B19"/>
    <mergeCell ref="A16:B16"/>
    <mergeCell ref="A17:B17"/>
    <mergeCell ref="A22:B22"/>
    <mergeCell ref="A23:B23"/>
    <mergeCell ref="A24:B24"/>
    <mergeCell ref="A25:B25"/>
    <mergeCell ref="A20:B20"/>
    <mergeCell ref="A21:B21"/>
    <mergeCell ref="A26:B26"/>
    <mergeCell ref="A27:B27"/>
    <mergeCell ref="A28:B28"/>
    <mergeCell ref="A29:B29"/>
    <mergeCell ref="A30:B30"/>
    <mergeCell ref="A31:B31"/>
    <mergeCell ref="A36:B36"/>
    <mergeCell ref="A37:B37"/>
    <mergeCell ref="A53:B53"/>
    <mergeCell ref="A32:B32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1.625" style="57" customWidth="1"/>
    <col min="2" max="2" width="17.875" style="57" customWidth="1"/>
    <col min="3" max="4" width="14.00390625" style="57" customWidth="1"/>
    <col min="5" max="5" width="11.375" style="57" customWidth="1"/>
    <col min="6" max="6" width="12.625" style="57" customWidth="1"/>
    <col min="7" max="7" width="10.875" style="57" bestFit="1" customWidth="1"/>
    <col min="8" max="16384" width="9.125" style="57" customWidth="1"/>
  </cols>
  <sheetData>
    <row r="1" spans="1:5" ht="15.75">
      <c r="A1" s="574" t="s">
        <v>353</v>
      </c>
      <c r="B1" s="574"/>
      <c r="C1" s="574"/>
      <c r="D1" s="574"/>
      <c r="E1" s="574"/>
    </row>
    <row r="2" spans="1:5" ht="15.75">
      <c r="A2" s="61"/>
      <c r="B2" s="61"/>
      <c r="C2" s="61"/>
      <c r="D2" s="61"/>
      <c r="E2" s="61"/>
    </row>
    <row r="3" spans="1:7" ht="18.75" customHeight="1">
      <c r="A3" s="577" t="s">
        <v>105</v>
      </c>
      <c r="B3" s="577"/>
      <c r="C3" s="577"/>
      <c r="D3" s="577"/>
      <c r="E3" s="577"/>
      <c r="F3" s="122"/>
      <c r="G3" s="122"/>
    </row>
    <row r="4" spans="1:5" ht="15.75">
      <c r="A4" s="61"/>
      <c r="B4" s="61"/>
      <c r="C4" s="61"/>
      <c r="D4" s="61"/>
      <c r="E4" s="61"/>
    </row>
    <row r="5" spans="1:6" ht="36.75" customHeight="1">
      <c r="A5" s="577" t="s">
        <v>148</v>
      </c>
      <c r="B5" s="577"/>
      <c r="C5" s="577"/>
      <c r="D5" s="577"/>
      <c r="E5" s="577"/>
      <c r="F5" s="122"/>
    </row>
    <row r="6" spans="1:5" ht="16.5" customHeight="1">
      <c r="A6" s="117"/>
      <c r="B6" s="117"/>
      <c r="C6" s="117"/>
      <c r="D6" s="117"/>
      <c r="E6" s="117"/>
    </row>
    <row r="7" spans="1:7" s="124" customFormat="1" ht="41.25" customHeight="1">
      <c r="A7" s="597" t="s">
        <v>150</v>
      </c>
      <c r="B7" s="597"/>
      <c r="C7" s="597"/>
      <c r="D7" s="597"/>
      <c r="E7" s="597"/>
      <c r="F7" s="131"/>
      <c r="G7" s="131"/>
    </row>
    <row r="8" spans="1:7" s="124" customFormat="1" ht="41.25" customHeight="1">
      <c r="A8" s="600" t="s">
        <v>396</v>
      </c>
      <c r="B8" s="600"/>
      <c r="C8" s="600"/>
      <c r="D8" s="600"/>
      <c r="E8" s="600"/>
      <c r="F8" s="131"/>
      <c r="G8" s="131"/>
    </row>
    <row r="9" spans="1:7" s="124" customFormat="1" ht="41.25" customHeight="1">
      <c r="A9" s="481" t="s">
        <v>500</v>
      </c>
      <c r="B9" s="481"/>
      <c r="C9" s="481"/>
      <c r="D9" s="481">
        <v>109.57</v>
      </c>
      <c r="E9" s="481"/>
      <c r="F9" s="131"/>
      <c r="G9" s="131"/>
    </row>
    <row r="10" spans="1:5" ht="18" customHeight="1">
      <c r="A10" s="32" t="s">
        <v>202</v>
      </c>
      <c r="B10" s="32" t="s">
        <v>293</v>
      </c>
      <c r="C10" s="32" t="s">
        <v>174</v>
      </c>
      <c r="D10" s="32" t="s">
        <v>234</v>
      </c>
      <c r="E10" s="32" t="s">
        <v>110</v>
      </c>
    </row>
    <row r="11" spans="1:5" ht="54" customHeight="1">
      <c r="A11" s="190" t="s">
        <v>294</v>
      </c>
      <c r="B11" s="32">
        <v>1</v>
      </c>
      <c r="C11" s="146">
        <v>274.5</v>
      </c>
      <c r="D11" s="32">
        <v>12</v>
      </c>
      <c r="E11" s="146">
        <f>SUM(B11*C11*D11)</f>
        <v>3294</v>
      </c>
    </row>
    <row r="12" spans="1:5" ht="54" customHeight="1">
      <c r="A12" s="130" t="s">
        <v>295</v>
      </c>
      <c r="B12" s="32">
        <v>1</v>
      </c>
      <c r="C12" s="146">
        <v>95</v>
      </c>
      <c r="D12" s="32">
        <v>12</v>
      </c>
      <c r="E12" s="146">
        <f>SUM(B12*C12*D12)</f>
        <v>1140</v>
      </c>
    </row>
    <row r="13" spans="1:5" ht="54" customHeight="1">
      <c r="A13" s="130" t="s">
        <v>296</v>
      </c>
      <c r="B13" s="32">
        <v>14051</v>
      </c>
      <c r="C13" s="146">
        <v>0.58</v>
      </c>
      <c r="D13" s="32">
        <v>1</v>
      </c>
      <c r="E13" s="146">
        <f>SUM(B13*C13*D13)-0.15</f>
        <v>8149.429999999999</v>
      </c>
    </row>
    <row r="14" spans="1:7" ht="54" customHeight="1">
      <c r="A14" s="191" t="s">
        <v>110</v>
      </c>
      <c r="B14" s="32"/>
      <c r="C14" s="146"/>
      <c r="D14" s="32"/>
      <c r="E14" s="170">
        <f>SUM(E11:E13)</f>
        <v>12583.43</v>
      </c>
      <c r="G14" s="134">
        <f>SUM(E14-D9)</f>
        <v>12473.86</v>
      </c>
    </row>
    <row r="15" spans="1:6" ht="31.5" customHeight="1">
      <c r="A15" s="602" t="s">
        <v>455</v>
      </c>
      <c r="B15" s="602"/>
      <c r="C15" s="602"/>
      <c r="D15" s="602"/>
      <c r="E15" s="602"/>
      <c r="F15" s="27"/>
    </row>
    <row r="16" spans="1:6" ht="13.5" customHeight="1">
      <c r="A16" s="601"/>
      <c r="B16" s="601"/>
      <c r="C16" s="240"/>
      <c r="D16" s="240"/>
      <c r="E16" s="27"/>
      <c r="F16" s="27"/>
    </row>
    <row r="17" spans="1:5" ht="27.75" customHeight="1">
      <c r="A17" s="32" t="s">
        <v>202</v>
      </c>
      <c r="B17" s="32" t="s">
        <v>293</v>
      </c>
      <c r="C17" s="32" t="s">
        <v>174</v>
      </c>
      <c r="D17" s="32" t="s">
        <v>234</v>
      </c>
      <c r="E17" s="32" t="s">
        <v>110</v>
      </c>
    </row>
    <row r="18" spans="1:5" ht="21" customHeight="1">
      <c r="A18" s="190" t="s">
        <v>299</v>
      </c>
      <c r="B18" s="32">
        <v>1</v>
      </c>
      <c r="C18" s="146">
        <v>500</v>
      </c>
      <c r="D18" s="32">
        <v>12</v>
      </c>
      <c r="E18" s="170">
        <f>SUM(B18*C18*D18)</f>
        <v>6000</v>
      </c>
    </row>
    <row r="19" spans="1:6" ht="31.5" customHeight="1">
      <c r="A19" s="598"/>
      <c r="B19" s="599"/>
      <c r="C19" s="156"/>
      <c r="D19" s="156"/>
      <c r="E19" s="89"/>
      <c r="F19" s="156"/>
    </row>
    <row r="20" spans="1:6" ht="15.75">
      <c r="A20" s="35" t="s">
        <v>305</v>
      </c>
      <c r="B20" s="89"/>
      <c r="C20" s="150">
        <f>SUM(D9+E14+E18)</f>
        <v>18693</v>
      </c>
      <c r="D20" s="151" t="s">
        <v>108</v>
      </c>
      <c r="F20" s="156"/>
    </row>
    <row r="21" spans="1:5" ht="15.75">
      <c r="A21" s="35"/>
      <c r="B21" s="36"/>
      <c r="C21" s="36"/>
      <c r="D21" s="36"/>
      <c r="E21" s="36"/>
    </row>
    <row r="22" spans="1:5" ht="15.75">
      <c r="A22" s="27" t="s">
        <v>112</v>
      </c>
      <c r="B22" s="27"/>
      <c r="C22" s="27" t="s">
        <v>286</v>
      </c>
      <c r="D22" s="27"/>
      <c r="E22" s="27"/>
    </row>
    <row r="23" spans="1:7" ht="15.75">
      <c r="A23" s="35"/>
      <c r="B23" s="36"/>
      <c r="C23" s="27"/>
      <c r="D23" s="27"/>
      <c r="E23" s="36"/>
      <c r="G23" s="27"/>
    </row>
    <row r="24" spans="1:5" ht="15.75">
      <c r="A24" s="65" t="s">
        <v>113</v>
      </c>
      <c r="B24" s="36"/>
      <c r="C24" s="27" t="s">
        <v>287</v>
      </c>
      <c r="D24" s="27"/>
      <c r="E24" s="27"/>
    </row>
    <row r="25" spans="1:5" ht="15.75">
      <c r="A25" s="27"/>
      <c r="B25" s="27"/>
      <c r="C25" s="27"/>
      <c r="D25" s="27"/>
      <c r="E25" s="27"/>
    </row>
    <row r="26" spans="1:5" ht="15.75">
      <c r="A26" s="27"/>
      <c r="B26" s="27"/>
      <c r="C26" s="27"/>
      <c r="D26" s="27"/>
      <c r="E26" s="27"/>
    </row>
  </sheetData>
  <sheetProtection/>
  <mergeCells count="8">
    <mergeCell ref="A1:E1"/>
    <mergeCell ref="A3:E3"/>
    <mergeCell ref="A7:E7"/>
    <mergeCell ref="A19:B19"/>
    <mergeCell ref="A8:E8"/>
    <mergeCell ref="A16:B16"/>
    <mergeCell ref="A15:E15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8">
      <selection activeCell="D20" sqref="D20"/>
    </sheetView>
  </sheetViews>
  <sheetFormatPr defaultColWidth="9.00390625" defaultRowHeight="12.75"/>
  <cols>
    <col min="1" max="1" width="21.625" style="57" customWidth="1"/>
    <col min="2" max="2" width="22.625" style="57" customWidth="1"/>
    <col min="3" max="3" width="20.25390625" style="57" customWidth="1"/>
    <col min="4" max="4" width="20.125" style="57" customWidth="1"/>
    <col min="5" max="16384" width="9.125" style="57" customWidth="1"/>
  </cols>
  <sheetData>
    <row r="1" spans="1:4" ht="15.75">
      <c r="A1" s="574" t="s">
        <v>353</v>
      </c>
      <c r="B1" s="574"/>
      <c r="C1" s="574"/>
      <c r="D1" s="574"/>
    </row>
    <row r="2" spans="1:4" ht="15.75">
      <c r="A2" s="61"/>
      <c r="B2" s="61"/>
      <c r="C2" s="61"/>
      <c r="D2" s="61"/>
    </row>
    <row r="3" spans="1:6" ht="18.75" customHeight="1">
      <c r="A3" s="577" t="s">
        <v>105</v>
      </c>
      <c r="B3" s="577"/>
      <c r="C3" s="577"/>
      <c r="D3" s="577"/>
      <c r="E3" s="122"/>
      <c r="F3" s="122"/>
    </row>
    <row r="4" spans="1:4" ht="42" customHeight="1">
      <c r="A4" s="577" t="s">
        <v>148</v>
      </c>
      <c r="B4" s="577"/>
      <c r="C4" s="577"/>
      <c r="D4" s="577"/>
    </row>
    <row r="6" spans="1:4" ht="15.75">
      <c r="A6" s="605" t="s">
        <v>139</v>
      </c>
      <c r="B6" s="605"/>
      <c r="C6" s="605"/>
      <c r="D6" s="605"/>
    </row>
    <row r="7" spans="1:4" ht="15.75">
      <c r="A7" s="27"/>
      <c r="B7" s="27"/>
      <c r="C7" s="27"/>
      <c r="D7" s="27"/>
    </row>
    <row r="8" spans="1:4" ht="54" customHeight="1">
      <c r="A8" s="15" t="s">
        <v>140</v>
      </c>
      <c r="B8" s="15" t="s">
        <v>39</v>
      </c>
      <c r="C8" s="15" t="s">
        <v>141</v>
      </c>
      <c r="D8" s="15" t="s">
        <v>297</v>
      </c>
    </row>
    <row r="9" spans="1:4" ht="33.75" customHeight="1">
      <c r="A9" s="30" t="s">
        <v>142</v>
      </c>
      <c r="B9" s="29" t="s">
        <v>147</v>
      </c>
      <c r="C9" s="15" t="s">
        <v>397</v>
      </c>
      <c r="D9" s="31">
        <f>SUM('223 расшифровки'!D40)</f>
        <v>1088680.698710392</v>
      </c>
    </row>
    <row r="10" spans="1:4" ht="48.75" customHeight="1">
      <c r="A10" s="15" t="s">
        <v>145</v>
      </c>
      <c r="B10" s="29" t="s">
        <v>146</v>
      </c>
      <c r="C10" s="15" t="s">
        <v>397</v>
      </c>
      <c r="D10" s="31">
        <f>SUM('223 расшифровки'!D94)</f>
        <v>437230.9686</v>
      </c>
    </row>
    <row r="11" spans="1:4" ht="52.5" customHeight="1">
      <c r="A11" s="15" t="s">
        <v>143</v>
      </c>
      <c r="B11" s="29" t="s">
        <v>149</v>
      </c>
      <c r="C11" s="15" t="s">
        <v>397</v>
      </c>
      <c r="D11" s="31">
        <f>SUM('223 расшифровки'!D75)</f>
        <v>161328.00988000003</v>
      </c>
    </row>
    <row r="12" spans="1:4" ht="39" customHeight="1">
      <c r="A12" s="30" t="s">
        <v>142</v>
      </c>
      <c r="B12" s="603" t="s">
        <v>501</v>
      </c>
      <c r="C12" s="604"/>
      <c r="D12" s="31">
        <v>267973.98</v>
      </c>
    </row>
    <row r="13" spans="1:4" ht="48.75" customHeight="1">
      <c r="A13" s="15" t="s">
        <v>145</v>
      </c>
      <c r="B13" s="603" t="s">
        <v>501</v>
      </c>
      <c r="C13" s="604"/>
      <c r="D13" s="31">
        <v>51000</v>
      </c>
    </row>
    <row r="14" spans="1:4" ht="43.5" customHeight="1">
      <c r="A14" s="15" t="s">
        <v>143</v>
      </c>
      <c r="B14" s="603" t="s">
        <v>501</v>
      </c>
      <c r="C14" s="604"/>
      <c r="D14" s="31">
        <v>23731.34</v>
      </c>
    </row>
    <row r="15" spans="1:4" ht="15.75">
      <c r="A15" s="32" t="s">
        <v>110</v>
      </c>
      <c r="B15" s="32"/>
      <c r="C15" s="28"/>
      <c r="D15" s="33">
        <f>SUM(D9:D14)</f>
        <v>2029944.997190392</v>
      </c>
    </row>
    <row r="16" spans="1:5" ht="15.75">
      <c r="A16" s="27"/>
      <c r="B16" s="27"/>
      <c r="C16" s="27"/>
      <c r="D16" s="27"/>
      <c r="E16" s="132"/>
    </row>
    <row r="17" spans="1:4" ht="15.75">
      <c r="A17" s="35" t="s">
        <v>144</v>
      </c>
      <c r="B17" s="36"/>
      <c r="C17" s="133">
        <f>D15</f>
        <v>2029944.997190392</v>
      </c>
      <c r="D17" s="34" t="s">
        <v>108</v>
      </c>
    </row>
    <row r="18" spans="1:4" ht="15.75">
      <c r="A18" s="35"/>
      <c r="B18" s="36"/>
      <c r="C18" s="36"/>
      <c r="D18" s="36"/>
    </row>
    <row r="19" spans="1:4" ht="15.75">
      <c r="A19" s="27" t="s">
        <v>112</v>
      </c>
      <c r="B19" s="27"/>
      <c r="C19" s="27" t="s">
        <v>286</v>
      </c>
      <c r="D19" s="27"/>
    </row>
    <row r="20" spans="1:4" ht="15.75">
      <c r="A20" s="35"/>
      <c r="B20" s="36"/>
      <c r="C20" s="27"/>
      <c r="D20" s="36"/>
    </row>
    <row r="21" spans="1:4" ht="15.75">
      <c r="A21" s="65" t="s">
        <v>113</v>
      </c>
      <c r="B21" s="36"/>
      <c r="C21" s="27" t="s">
        <v>287</v>
      </c>
      <c r="D21" s="27"/>
    </row>
    <row r="22" spans="1:4" ht="15.75">
      <c r="A22" s="27"/>
      <c r="B22" s="27"/>
      <c r="C22" s="27"/>
      <c r="D22" s="27"/>
    </row>
    <row r="23" spans="1:6" ht="15.75">
      <c r="A23" s="27" t="s">
        <v>119</v>
      </c>
      <c r="B23" s="27"/>
      <c r="C23" s="27" t="s">
        <v>120</v>
      </c>
      <c r="D23" s="27"/>
      <c r="F23" s="27"/>
    </row>
  </sheetData>
  <sheetProtection/>
  <mergeCells count="7">
    <mergeCell ref="B14:C14"/>
    <mergeCell ref="A1:D1"/>
    <mergeCell ref="A4:D4"/>
    <mergeCell ref="A3:D3"/>
    <mergeCell ref="A6:D6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49">
      <selection activeCell="D66" sqref="D66"/>
    </sheetView>
  </sheetViews>
  <sheetFormatPr defaultColWidth="9.00390625" defaultRowHeight="12.75"/>
  <cols>
    <col min="1" max="1" width="8.125" style="0" customWidth="1"/>
    <col min="2" max="2" width="10.375" style="0" customWidth="1"/>
    <col min="3" max="3" width="14.125" style="0" customWidth="1"/>
    <col min="4" max="4" width="21.875" style="0" customWidth="1"/>
    <col min="5" max="5" width="20.25390625" style="0" customWidth="1"/>
    <col min="6" max="6" width="16.00390625" style="0" customWidth="1"/>
    <col min="7" max="7" width="10.875" style="0" customWidth="1"/>
  </cols>
  <sheetData>
    <row r="1" spans="1:7" ht="15.75">
      <c r="A1" s="574" t="s">
        <v>353</v>
      </c>
      <c r="B1" s="574"/>
      <c r="C1" s="574"/>
      <c r="D1" s="574"/>
      <c r="E1" s="574"/>
      <c r="F1" s="272"/>
      <c r="G1" s="272"/>
    </row>
    <row r="2" spans="1:4" ht="15.75">
      <c r="A2" s="61"/>
      <c r="B2" s="61"/>
      <c r="C2" s="61"/>
      <c r="D2" s="61"/>
    </row>
    <row r="3" spans="1:7" ht="15.75" customHeight="1">
      <c r="A3" s="577" t="s">
        <v>105</v>
      </c>
      <c r="B3" s="577"/>
      <c r="C3" s="577"/>
      <c r="D3" s="577"/>
      <c r="E3" s="577"/>
      <c r="F3" s="122"/>
      <c r="G3" s="122"/>
    </row>
    <row r="4" spans="1:7" ht="34.5" customHeight="1">
      <c r="A4" s="577" t="s">
        <v>505</v>
      </c>
      <c r="B4" s="577"/>
      <c r="C4" s="577"/>
      <c r="D4" s="577"/>
      <c r="E4" s="577"/>
      <c r="F4" s="122"/>
      <c r="G4" s="122"/>
    </row>
    <row r="5" spans="1:4" ht="15">
      <c r="A5" s="57"/>
      <c r="B5" s="57"/>
      <c r="C5" s="57"/>
      <c r="D5" s="57"/>
    </row>
    <row r="6" spans="1:7" ht="19.5">
      <c r="A6" s="611" t="s">
        <v>139</v>
      </c>
      <c r="B6" s="611"/>
      <c r="C6" s="611"/>
      <c r="D6" s="611"/>
      <c r="E6" s="611"/>
      <c r="F6" s="69"/>
      <c r="G6" s="69"/>
    </row>
    <row r="7" spans="1:7" ht="15">
      <c r="A7" s="159" t="s">
        <v>301</v>
      </c>
      <c r="B7" s="159"/>
      <c r="C7" s="159"/>
      <c r="D7" s="159"/>
      <c r="E7" s="159"/>
      <c r="F7" s="159"/>
      <c r="G7" s="193"/>
    </row>
    <row r="8" spans="1:7" ht="15.75" customHeight="1">
      <c r="A8" s="609"/>
      <c r="B8" s="610"/>
      <c r="C8" s="610"/>
      <c r="D8" s="610"/>
      <c r="E8" s="483"/>
      <c r="F8" s="159"/>
      <c r="G8" s="193"/>
    </row>
    <row r="9" spans="1:7" ht="24" customHeight="1">
      <c r="A9" s="194"/>
      <c r="B9" s="194"/>
      <c r="C9" s="194" t="s">
        <v>354</v>
      </c>
      <c r="D9" s="194"/>
      <c r="E9" s="194"/>
      <c r="F9" s="159"/>
      <c r="G9" s="159"/>
    </row>
    <row r="10" spans="1:8" ht="15">
      <c r="A10" s="194" t="s">
        <v>152</v>
      </c>
      <c r="B10" s="194" t="s">
        <v>174</v>
      </c>
      <c r="C10" s="194" t="s">
        <v>288</v>
      </c>
      <c r="D10" s="194" t="s">
        <v>290</v>
      </c>
      <c r="E10" s="194" t="s">
        <v>291</v>
      </c>
      <c r="F10" s="159"/>
      <c r="G10" s="159"/>
      <c r="H10" s="183"/>
    </row>
    <row r="11" spans="1:7" ht="15">
      <c r="A11" s="194">
        <v>1</v>
      </c>
      <c r="B11" s="194">
        <v>1127.76</v>
      </c>
      <c r="C11" s="194">
        <v>111.9096</v>
      </c>
      <c r="D11" s="195">
        <f>SUM(B11*C11)</f>
        <v>126207.17049599999</v>
      </c>
      <c r="E11" s="195">
        <f>SUM(D11*1.18)</f>
        <v>148924.46118527997</v>
      </c>
      <c r="F11" s="159"/>
      <c r="G11" s="159"/>
    </row>
    <row r="12" spans="1:7" ht="15">
      <c r="A12" s="194">
        <v>2</v>
      </c>
      <c r="B12" s="194">
        <f>SUM(B11)</f>
        <v>1127.76</v>
      </c>
      <c r="C12" s="194">
        <v>111.9096</v>
      </c>
      <c r="D12" s="195">
        <f aca="true" t="shared" si="0" ref="D12:D22">SUM(B12*C12)</f>
        <v>126207.17049599999</v>
      </c>
      <c r="E12" s="195">
        <f aca="true" t="shared" si="1" ref="E12:E21">SUM(D12*1.18)</f>
        <v>148924.46118527997</v>
      </c>
      <c r="F12" s="159"/>
      <c r="G12" s="159"/>
    </row>
    <row r="13" spans="1:7" ht="15">
      <c r="A13" s="194">
        <v>3</v>
      </c>
      <c r="B13" s="194">
        <f>SUM(B12)</f>
        <v>1127.76</v>
      </c>
      <c r="C13" s="194">
        <v>102.5838</v>
      </c>
      <c r="D13" s="195">
        <f t="shared" si="0"/>
        <v>115689.906288</v>
      </c>
      <c r="E13" s="195">
        <f t="shared" si="1"/>
        <v>136514.08941984</v>
      </c>
      <c r="F13" s="159"/>
      <c r="G13" s="159"/>
    </row>
    <row r="14" spans="1:7" ht="15">
      <c r="A14" s="194">
        <v>4</v>
      </c>
      <c r="B14" s="194">
        <f>SUM(B13)</f>
        <v>1127.76</v>
      </c>
      <c r="C14" s="194">
        <v>74.6064</v>
      </c>
      <c r="D14" s="195">
        <f t="shared" si="0"/>
        <v>84138.11366399999</v>
      </c>
      <c r="E14" s="195">
        <f t="shared" si="1"/>
        <v>99282.97412351998</v>
      </c>
      <c r="F14" s="159"/>
      <c r="G14" s="159"/>
    </row>
    <row r="15" spans="1:7" ht="15">
      <c r="A15" s="194">
        <v>5</v>
      </c>
      <c r="B15" s="194">
        <f>SUM(B14)</f>
        <v>1127.76</v>
      </c>
      <c r="C15" s="194">
        <v>46.629</v>
      </c>
      <c r="D15" s="195">
        <f t="shared" si="0"/>
        <v>52586.321039999995</v>
      </c>
      <c r="E15" s="195">
        <f t="shared" si="1"/>
        <v>62051.85882719999</v>
      </c>
      <c r="F15" s="159"/>
      <c r="G15" s="159"/>
    </row>
    <row r="16" spans="1:7" ht="15">
      <c r="A16" s="194">
        <v>6</v>
      </c>
      <c r="B16" s="194">
        <f>SUM(B15)</f>
        <v>1127.76</v>
      </c>
      <c r="C16" s="194">
        <v>37.3032</v>
      </c>
      <c r="D16" s="195">
        <f t="shared" si="0"/>
        <v>42069.056831999995</v>
      </c>
      <c r="E16" s="195">
        <f t="shared" si="1"/>
        <v>49641.48706175999</v>
      </c>
      <c r="F16" s="159"/>
      <c r="G16" s="159"/>
    </row>
    <row r="17" spans="1:7" ht="15">
      <c r="A17" s="194">
        <v>7</v>
      </c>
      <c r="B17" s="194">
        <v>1177.51</v>
      </c>
      <c r="C17" s="194">
        <v>37.3032</v>
      </c>
      <c r="D17" s="195">
        <f t="shared" si="0"/>
        <v>43924.89103199999</v>
      </c>
      <c r="E17" s="195">
        <f t="shared" si="1"/>
        <v>51831.37141775999</v>
      </c>
      <c r="F17" s="159"/>
      <c r="G17" s="159"/>
    </row>
    <row r="18" spans="1:7" ht="15">
      <c r="A18" s="194">
        <v>8</v>
      </c>
      <c r="B18" s="194">
        <v>1177.51</v>
      </c>
      <c r="C18" s="194">
        <v>46.629</v>
      </c>
      <c r="D18" s="195">
        <f t="shared" si="0"/>
        <v>54906.113789999996</v>
      </c>
      <c r="E18" s="195">
        <f t="shared" si="1"/>
        <v>64789.21427219999</v>
      </c>
      <c r="F18" s="159"/>
      <c r="G18" s="159"/>
    </row>
    <row r="19" spans="1:7" ht="15">
      <c r="A19" s="194">
        <v>9</v>
      </c>
      <c r="B19" s="194">
        <v>1177.51</v>
      </c>
      <c r="C19" s="194">
        <v>55.9548</v>
      </c>
      <c r="D19" s="195">
        <f t="shared" si="0"/>
        <v>65887.33654799999</v>
      </c>
      <c r="E19" s="195">
        <f t="shared" si="1"/>
        <v>77747.05712664</v>
      </c>
      <c r="F19" s="159"/>
      <c r="G19" s="159"/>
    </row>
    <row r="20" spans="1:7" ht="15">
      <c r="A20" s="194">
        <v>10</v>
      </c>
      <c r="B20" s="194">
        <v>1177.51</v>
      </c>
      <c r="C20" s="194">
        <v>83.9322</v>
      </c>
      <c r="D20" s="195">
        <f t="shared" si="0"/>
        <v>98831.00482199999</v>
      </c>
      <c r="E20" s="195">
        <f t="shared" si="1"/>
        <v>116620.58568995997</v>
      </c>
      <c r="F20" s="159"/>
      <c r="G20" s="159"/>
    </row>
    <row r="21" spans="1:7" ht="15">
      <c r="A21" s="194">
        <v>11</v>
      </c>
      <c r="B21" s="194">
        <v>1177.51</v>
      </c>
      <c r="C21" s="194">
        <v>93.258</v>
      </c>
      <c r="D21" s="195">
        <f t="shared" si="0"/>
        <v>109812.22757999999</v>
      </c>
      <c r="E21" s="195">
        <f t="shared" si="1"/>
        <v>129578.42854439998</v>
      </c>
      <c r="F21" s="159"/>
      <c r="G21" s="159"/>
    </row>
    <row r="22" spans="1:7" ht="15">
      <c r="A22" s="194">
        <v>12</v>
      </c>
      <c r="B22" s="194">
        <v>1177.51</v>
      </c>
      <c r="C22" s="194"/>
      <c r="D22" s="195">
        <f t="shared" si="0"/>
        <v>0</v>
      </c>
      <c r="E22" s="195">
        <f>SUM(D22*1.18)</f>
        <v>0</v>
      </c>
      <c r="F22" s="159"/>
      <c r="G22" s="159"/>
    </row>
    <row r="23" spans="1:7" ht="15">
      <c r="A23" s="158" t="s">
        <v>156</v>
      </c>
      <c r="B23" s="158"/>
      <c r="C23" s="200">
        <f>SUM(C11:C22)</f>
        <v>802.0188</v>
      </c>
      <c r="D23" s="196">
        <f>SUM(D11:D22)</f>
        <v>920259.312588</v>
      </c>
      <c r="E23" s="196">
        <f>SUM(E11:E22)</f>
        <v>1085905.98885384</v>
      </c>
      <c r="F23" s="159"/>
      <c r="G23" s="159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15">
      <c r="A25" s="194"/>
      <c r="B25" s="194"/>
      <c r="C25" s="194" t="s">
        <v>357</v>
      </c>
      <c r="D25" s="194"/>
      <c r="E25" s="194"/>
      <c r="F25" s="159"/>
      <c r="G25" s="159"/>
    </row>
    <row r="26" spans="1:7" ht="15">
      <c r="A26" s="194" t="s">
        <v>152</v>
      </c>
      <c r="B26" s="194" t="s">
        <v>174</v>
      </c>
      <c r="C26" s="194" t="s">
        <v>288</v>
      </c>
      <c r="D26" s="194" t="s">
        <v>290</v>
      </c>
      <c r="E26" s="194" t="s">
        <v>291</v>
      </c>
      <c r="F26" s="159"/>
      <c r="G26" s="159"/>
    </row>
    <row r="27" spans="1:7" ht="15">
      <c r="A27" s="194">
        <v>1</v>
      </c>
      <c r="B27" s="194">
        <v>25.68</v>
      </c>
      <c r="C27" s="194">
        <v>12.15876</v>
      </c>
      <c r="D27" s="195">
        <f aca="true" t="shared" si="2" ref="D27:D38">SUM(B27*C27)</f>
        <v>312.2369568</v>
      </c>
      <c r="E27" s="195">
        <f>SUM(D27*1.18)</f>
        <v>368.43960902399994</v>
      </c>
      <c r="F27" s="159"/>
      <c r="G27" s="159"/>
    </row>
    <row r="28" spans="1:7" ht="15">
      <c r="A28" s="194">
        <v>2</v>
      </c>
      <c r="B28" s="194">
        <v>25.68</v>
      </c>
      <c r="C28" s="194">
        <v>12.15876</v>
      </c>
      <c r="D28" s="195">
        <f t="shared" si="2"/>
        <v>312.2369568</v>
      </c>
      <c r="E28" s="195">
        <f aca="true" t="shared" si="3" ref="E28:E38">SUM(D28*1.18)</f>
        <v>368.43960902399994</v>
      </c>
      <c r="F28" s="159"/>
      <c r="G28" s="159"/>
    </row>
    <row r="29" spans="1:7" ht="15">
      <c r="A29" s="194">
        <v>3</v>
      </c>
      <c r="B29" s="194">
        <v>25.68</v>
      </c>
      <c r="C29" s="194">
        <v>11.14553</v>
      </c>
      <c r="D29" s="195">
        <f t="shared" si="2"/>
        <v>286.2172104</v>
      </c>
      <c r="E29" s="195">
        <f t="shared" si="3"/>
        <v>337.736308272</v>
      </c>
      <c r="F29" s="159"/>
      <c r="G29" s="159"/>
    </row>
    <row r="30" spans="1:7" ht="15">
      <c r="A30" s="194">
        <v>4</v>
      </c>
      <c r="B30" s="194">
        <v>25.68</v>
      </c>
      <c r="C30" s="194">
        <v>8.10584</v>
      </c>
      <c r="D30" s="195">
        <f t="shared" si="2"/>
        <v>208.15797120000002</v>
      </c>
      <c r="E30" s="195">
        <f t="shared" si="3"/>
        <v>245.626406016</v>
      </c>
      <c r="F30" s="159"/>
      <c r="G30" s="159"/>
    </row>
    <row r="31" spans="1:7" ht="15">
      <c r="A31" s="194">
        <v>5</v>
      </c>
      <c r="B31" s="194">
        <v>25.68</v>
      </c>
      <c r="C31" s="194">
        <v>5.06615</v>
      </c>
      <c r="D31" s="195">
        <f t="shared" si="2"/>
        <v>130.098732</v>
      </c>
      <c r="E31" s="195">
        <f t="shared" si="3"/>
        <v>153.51650376</v>
      </c>
      <c r="F31" s="159"/>
      <c r="G31" s="159"/>
    </row>
    <row r="32" spans="1:7" ht="15">
      <c r="A32" s="194">
        <v>6</v>
      </c>
      <c r="B32" s="194">
        <v>25.68</v>
      </c>
      <c r="C32" s="194">
        <v>4.05292</v>
      </c>
      <c r="D32" s="195">
        <f t="shared" si="2"/>
        <v>104.07898560000001</v>
      </c>
      <c r="E32" s="195">
        <f t="shared" si="3"/>
        <v>122.813203008</v>
      </c>
      <c r="F32" s="159"/>
      <c r="G32" s="159"/>
    </row>
    <row r="33" spans="1:7" ht="15">
      <c r="A33" s="194">
        <v>7</v>
      </c>
      <c r="B33" s="194">
        <v>28.98</v>
      </c>
      <c r="C33" s="194">
        <v>4.05292</v>
      </c>
      <c r="D33" s="195">
        <f t="shared" si="2"/>
        <v>117.4536216</v>
      </c>
      <c r="E33" s="195">
        <f t="shared" si="3"/>
        <v>138.595273488</v>
      </c>
      <c r="F33" s="159"/>
      <c r="G33" s="159"/>
    </row>
    <row r="34" spans="1:7" ht="17.25" customHeight="1">
      <c r="A34" s="194">
        <v>8</v>
      </c>
      <c r="B34" s="194">
        <v>28.98</v>
      </c>
      <c r="C34" s="194">
        <v>5.06615</v>
      </c>
      <c r="D34" s="195">
        <f t="shared" si="2"/>
        <v>146.81702700000002</v>
      </c>
      <c r="E34" s="195">
        <f t="shared" si="3"/>
        <v>173.24409186000003</v>
      </c>
      <c r="F34" s="159"/>
      <c r="G34" s="159"/>
    </row>
    <row r="35" spans="1:7" ht="15">
      <c r="A35" s="194">
        <v>9</v>
      </c>
      <c r="B35" s="194">
        <v>28.98</v>
      </c>
      <c r="C35" s="194">
        <v>6.07938</v>
      </c>
      <c r="D35" s="195">
        <f t="shared" si="2"/>
        <v>176.1804324</v>
      </c>
      <c r="E35" s="195">
        <f t="shared" si="3"/>
        <v>207.892910232</v>
      </c>
      <c r="F35" s="159"/>
      <c r="G35" s="159"/>
    </row>
    <row r="36" spans="1:7" ht="15">
      <c r="A36" s="194">
        <v>10</v>
      </c>
      <c r="B36" s="194">
        <v>28.98</v>
      </c>
      <c r="C36" s="194">
        <v>9.11907</v>
      </c>
      <c r="D36" s="195">
        <f t="shared" si="2"/>
        <v>264.2706486</v>
      </c>
      <c r="E36" s="195">
        <f t="shared" si="3"/>
        <v>311.839365348</v>
      </c>
      <c r="F36" s="159"/>
      <c r="G36" s="159"/>
    </row>
    <row r="37" spans="1:7" ht="15">
      <c r="A37" s="194">
        <v>11</v>
      </c>
      <c r="B37" s="194">
        <v>28.98</v>
      </c>
      <c r="C37" s="194">
        <v>10.1343</v>
      </c>
      <c r="D37" s="195">
        <f t="shared" si="2"/>
        <v>293.692014</v>
      </c>
      <c r="E37" s="195">
        <f t="shared" si="3"/>
        <v>346.55657651999996</v>
      </c>
      <c r="F37" s="159"/>
      <c r="G37" s="159"/>
    </row>
    <row r="38" spans="1:7" ht="15">
      <c r="A38" s="194">
        <v>12</v>
      </c>
      <c r="B38" s="194"/>
      <c r="C38" s="194"/>
      <c r="D38" s="195">
        <f t="shared" si="2"/>
        <v>0</v>
      </c>
      <c r="E38" s="195">
        <f t="shared" si="3"/>
        <v>0</v>
      </c>
      <c r="F38" s="159"/>
      <c r="G38" s="159"/>
    </row>
    <row r="39" spans="1:7" ht="15">
      <c r="A39" s="158" t="s">
        <v>156</v>
      </c>
      <c r="B39" s="158"/>
      <c r="C39" s="201">
        <f>SUM(C27:C38)</f>
        <v>87.13978</v>
      </c>
      <c r="D39" s="196">
        <f>SUM(D27:D38)</f>
        <v>2351.4405564</v>
      </c>
      <c r="E39" s="196">
        <f>SUM(E27:E38)+0.01</f>
        <v>2774.709856552</v>
      </c>
      <c r="F39" s="159"/>
      <c r="G39" s="159"/>
    </row>
    <row r="40" spans="1:7" ht="26.25" customHeight="1">
      <c r="A40" s="158" t="s">
        <v>289</v>
      </c>
      <c r="B40" s="158"/>
      <c r="C40" s="158"/>
      <c r="D40" s="196">
        <f>SUM(E23+E39)</f>
        <v>1088680.698710392</v>
      </c>
      <c r="E40" s="158" t="s">
        <v>108</v>
      </c>
      <c r="F40" s="159"/>
      <c r="G40" s="159"/>
    </row>
    <row r="41" spans="1:7" ht="15">
      <c r="A41" s="159"/>
      <c r="B41" s="159"/>
      <c r="C41" s="159"/>
      <c r="D41" s="159"/>
      <c r="E41" s="159"/>
      <c r="F41" s="159"/>
      <c r="G41" s="159"/>
    </row>
    <row r="42" spans="1:7" ht="15">
      <c r="A42" s="395" t="s">
        <v>405</v>
      </c>
      <c r="B42" s="396"/>
      <c r="C42" s="396"/>
      <c r="D42" s="396"/>
      <c r="E42" s="159"/>
      <c r="F42" s="159"/>
      <c r="G42" s="159"/>
    </row>
    <row r="43" spans="1:7" ht="15.75">
      <c r="A43" s="609"/>
      <c r="B43" s="610"/>
      <c r="C43" s="610"/>
      <c r="D43" s="610"/>
      <c r="E43" s="483"/>
      <c r="F43" s="159"/>
      <c r="G43" s="159"/>
    </row>
    <row r="44" spans="1:7" ht="15">
      <c r="A44" s="397"/>
      <c r="B44" s="397"/>
      <c r="C44" s="608" t="s">
        <v>358</v>
      </c>
      <c r="D44" s="608"/>
      <c r="E44" s="381"/>
      <c r="F44" s="159"/>
      <c r="G44" s="159"/>
    </row>
    <row r="45" spans="1:7" ht="15">
      <c r="A45" s="194" t="s">
        <v>152</v>
      </c>
      <c r="B45" s="194" t="s">
        <v>174</v>
      </c>
      <c r="C45" s="194" t="s">
        <v>288</v>
      </c>
      <c r="D45" s="194" t="s">
        <v>406</v>
      </c>
      <c r="E45" s="157"/>
      <c r="F45" s="159"/>
      <c r="G45" s="159"/>
    </row>
    <row r="46" spans="1:7" ht="15">
      <c r="A46" s="194">
        <v>1</v>
      </c>
      <c r="B46" s="194">
        <v>22.66</v>
      </c>
      <c r="C46" s="194">
        <v>292.889</v>
      </c>
      <c r="D46" s="195">
        <f>SUM(B46*C46)</f>
        <v>6636.86474</v>
      </c>
      <c r="E46" s="199"/>
      <c r="F46" s="159"/>
      <c r="G46" s="193"/>
    </row>
    <row r="47" spans="1:7" ht="15">
      <c r="A47" s="194">
        <v>2</v>
      </c>
      <c r="B47" s="194">
        <f>SUM(B46)</f>
        <v>22.66</v>
      </c>
      <c r="C47" s="194">
        <v>292.889</v>
      </c>
      <c r="D47" s="195">
        <f>SUM(B47*C47)</f>
        <v>6636.86474</v>
      </c>
      <c r="E47" s="199"/>
      <c r="F47" s="159"/>
      <c r="G47" s="193"/>
    </row>
    <row r="48" spans="1:7" ht="15">
      <c r="A48" s="194">
        <v>3</v>
      </c>
      <c r="B48" s="194">
        <f>SUM(B47)</f>
        <v>22.66</v>
      </c>
      <c r="C48" s="194">
        <v>292.889</v>
      </c>
      <c r="D48" s="195">
        <f aca="true" t="shared" si="4" ref="D48:D56">SUM(B48*C48)</f>
        <v>6636.86474</v>
      </c>
      <c r="E48" s="199"/>
      <c r="F48" s="159"/>
      <c r="G48" s="193"/>
    </row>
    <row r="49" spans="1:7" ht="15">
      <c r="A49" s="194">
        <v>4</v>
      </c>
      <c r="B49" s="194">
        <f>SUM(B48)</f>
        <v>22.66</v>
      </c>
      <c r="C49" s="194">
        <v>292.889</v>
      </c>
      <c r="D49" s="195">
        <f t="shared" si="4"/>
        <v>6636.86474</v>
      </c>
      <c r="E49" s="199"/>
      <c r="F49" s="159"/>
      <c r="G49" s="193"/>
    </row>
    <row r="50" spans="1:7" ht="15">
      <c r="A50" s="194">
        <v>5</v>
      </c>
      <c r="B50" s="194">
        <f>SUM(B49)</f>
        <v>22.66</v>
      </c>
      <c r="C50" s="194">
        <v>292.889</v>
      </c>
      <c r="D50" s="195">
        <f t="shared" si="4"/>
        <v>6636.86474</v>
      </c>
      <c r="E50" s="199"/>
      <c r="F50" s="159"/>
      <c r="G50" s="193"/>
    </row>
    <row r="51" spans="1:7" ht="15">
      <c r="A51" s="194">
        <v>6</v>
      </c>
      <c r="B51" s="194">
        <f>SUM(B50)</f>
        <v>22.66</v>
      </c>
      <c r="C51" s="194">
        <v>297.389</v>
      </c>
      <c r="D51" s="195">
        <f t="shared" si="4"/>
        <v>6738.83474</v>
      </c>
      <c r="E51" s="199"/>
      <c r="F51" s="159"/>
      <c r="G51" s="193"/>
    </row>
    <row r="52" spans="1:7" ht="15">
      <c r="A52" s="194">
        <v>7</v>
      </c>
      <c r="B52" s="194">
        <v>26.21</v>
      </c>
      <c r="C52" s="194">
        <v>301.389</v>
      </c>
      <c r="D52" s="195">
        <f t="shared" si="4"/>
        <v>7899.4056900000005</v>
      </c>
      <c r="E52" s="199"/>
      <c r="F52" s="159"/>
      <c r="G52" s="193"/>
    </row>
    <row r="53" spans="1:7" ht="17.25" customHeight="1">
      <c r="A53" s="194">
        <v>8</v>
      </c>
      <c r="B53" s="194">
        <f>SUM(B52)</f>
        <v>26.21</v>
      </c>
      <c r="C53" s="194">
        <v>297.389</v>
      </c>
      <c r="D53" s="195">
        <f t="shared" si="4"/>
        <v>7794.56569</v>
      </c>
      <c r="E53" s="199"/>
      <c r="F53" s="159"/>
      <c r="G53" s="193"/>
    </row>
    <row r="54" spans="1:7" ht="15">
      <c r="A54" s="194">
        <v>9</v>
      </c>
      <c r="B54" s="194">
        <f>SUM(B53)</f>
        <v>26.21</v>
      </c>
      <c r="C54" s="194">
        <v>292.889</v>
      </c>
      <c r="D54" s="195">
        <f t="shared" si="4"/>
        <v>7676.620690000001</v>
      </c>
      <c r="E54" s="199"/>
      <c r="F54" s="159"/>
      <c r="G54" s="193"/>
    </row>
    <row r="55" spans="1:7" ht="15">
      <c r="A55" s="194">
        <v>10</v>
      </c>
      <c r="B55" s="194">
        <f>SUM(B54)</f>
        <v>26.21</v>
      </c>
      <c r="C55" s="194">
        <v>292.889</v>
      </c>
      <c r="D55" s="195">
        <f t="shared" si="4"/>
        <v>7676.620690000001</v>
      </c>
      <c r="E55" s="199"/>
      <c r="F55" s="159"/>
      <c r="G55" s="193"/>
    </row>
    <row r="56" spans="1:7" ht="15">
      <c r="A56" s="194">
        <v>11</v>
      </c>
      <c r="B56" s="194">
        <f>SUM(B55)</f>
        <v>26.21</v>
      </c>
      <c r="C56" s="194">
        <v>292.889</v>
      </c>
      <c r="D56" s="195">
        <f t="shared" si="4"/>
        <v>7676.620690000001</v>
      </c>
      <c r="E56" s="199"/>
      <c r="F56" s="159"/>
      <c r="G56" s="193"/>
    </row>
    <row r="57" spans="1:7" ht="15">
      <c r="A57" s="194">
        <v>12</v>
      </c>
      <c r="B57" s="194">
        <f>SUM(B56)</f>
        <v>26.21</v>
      </c>
      <c r="C57" s="194"/>
      <c r="D57" s="195"/>
      <c r="E57" s="199"/>
      <c r="F57" s="159"/>
      <c r="G57" s="193"/>
    </row>
    <row r="58" spans="1:7" ht="15">
      <c r="A58" s="194" t="s">
        <v>156</v>
      </c>
      <c r="B58" s="194">
        <f>SUM(B47:B52)</f>
        <v>139.51</v>
      </c>
      <c r="C58" s="194">
        <f>SUM(C46:C57)</f>
        <v>3239.279000000001</v>
      </c>
      <c r="D58" s="195">
        <f>SUM(D46:D57)</f>
        <v>78646.99189</v>
      </c>
      <c r="E58" s="236"/>
      <c r="F58" s="159"/>
      <c r="G58" s="193"/>
    </row>
    <row r="59" spans="1:7" ht="15">
      <c r="A59" s="159"/>
      <c r="B59" s="159"/>
      <c r="C59" s="159"/>
      <c r="D59" s="159"/>
      <c r="E59" s="159"/>
      <c r="F59" s="159"/>
      <c r="G59" s="159"/>
    </row>
    <row r="60" spans="1:7" ht="15">
      <c r="A60" s="194"/>
      <c r="B60" s="194"/>
      <c r="C60" s="194" t="s">
        <v>359</v>
      </c>
      <c r="D60" s="194"/>
      <c r="E60" s="157"/>
      <c r="F60" s="159"/>
      <c r="G60" s="159"/>
    </row>
    <row r="61" spans="1:7" ht="15">
      <c r="A61" s="194" t="s">
        <v>152</v>
      </c>
      <c r="B61" s="194" t="s">
        <v>174</v>
      </c>
      <c r="C61" s="194" t="s">
        <v>288</v>
      </c>
      <c r="D61" s="186" t="s">
        <v>406</v>
      </c>
      <c r="E61" s="157"/>
      <c r="F61" s="159"/>
      <c r="G61" s="159"/>
    </row>
    <row r="62" spans="1:7" ht="15">
      <c r="A62" s="194">
        <v>1</v>
      </c>
      <c r="B62" s="194">
        <v>23.51</v>
      </c>
      <c r="C62" s="194">
        <v>292.889</v>
      </c>
      <c r="D62" s="195">
        <f>SUM(B62*C62)</f>
        <v>6885.820390000001</v>
      </c>
      <c r="E62" s="199"/>
      <c r="F62" s="159"/>
      <c r="G62" s="193"/>
    </row>
    <row r="63" spans="1:7" ht="15">
      <c r="A63" s="194">
        <v>2</v>
      </c>
      <c r="B63" s="194">
        <f>SUM(B62)</f>
        <v>23.51</v>
      </c>
      <c r="C63" s="194">
        <v>292.889</v>
      </c>
      <c r="D63" s="195">
        <f aca="true" t="shared" si="5" ref="D63:D73">SUM(B63*C63)</f>
        <v>6885.820390000001</v>
      </c>
      <c r="E63" s="199"/>
      <c r="F63" s="159"/>
      <c r="G63" s="193"/>
    </row>
    <row r="64" spans="1:7" ht="15">
      <c r="A64" s="194">
        <v>3</v>
      </c>
      <c r="B64" s="194">
        <f>SUM(B63)</f>
        <v>23.51</v>
      </c>
      <c r="C64" s="194">
        <v>292.889</v>
      </c>
      <c r="D64" s="195">
        <f t="shared" si="5"/>
        <v>6885.820390000001</v>
      </c>
      <c r="E64" s="199"/>
      <c r="F64" s="159"/>
      <c r="G64" s="193"/>
    </row>
    <row r="65" spans="1:7" ht="15">
      <c r="A65" s="194">
        <v>4</v>
      </c>
      <c r="B65" s="194">
        <f>SUM(B64)</f>
        <v>23.51</v>
      </c>
      <c r="C65" s="194">
        <v>292.889</v>
      </c>
      <c r="D65" s="195">
        <f t="shared" si="5"/>
        <v>6885.820390000001</v>
      </c>
      <c r="E65" s="199"/>
      <c r="F65" s="159"/>
      <c r="G65" s="193"/>
    </row>
    <row r="66" spans="1:7" ht="15">
      <c r="A66" s="194">
        <v>5</v>
      </c>
      <c r="B66" s="194">
        <f>SUM(B65)</f>
        <v>23.51</v>
      </c>
      <c r="C66" s="194">
        <v>292.889</v>
      </c>
      <c r="D66" s="195">
        <f t="shared" si="5"/>
        <v>6885.820390000001</v>
      </c>
      <c r="E66" s="199"/>
      <c r="F66" s="159"/>
      <c r="G66" s="193"/>
    </row>
    <row r="67" spans="1:7" ht="15">
      <c r="A67" s="194">
        <v>6</v>
      </c>
      <c r="B67" s="194">
        <f>SUM(B66)</f>
        <v>23.51</v>
      </c>
      <c r="C67" s="194">
        <v>292.889</v>
      </c>
      <c r="D67" s="195">
        <f t="shared" si="5"/>
        <v>6885.820390000001</v>
      </c>
      <c r="E67" s="199"/>
      <c r="F67" s="159"/>
      <c r="G67" s="193"/>
    </row>
    <row r="68" spans="1:7" ht="15">
      <c r="A68" s="194">
        <v>7</v>
      </c>
      <c r="B68" s="194">
        <v>28.17</v>
      </c>
      <c r="C68" s="194">
        <v>296.889</v>
      </c>
      <c r="D68" s="195">
        <f t="shared" si="5"/>
        <v>8363.363130000002</v>
      </c>
      <c r="E68" s="199"/>
      <c r="F68" s="159"/>
      <c r="G68" s="193"/>
    </row>
    <row r="69" spans="1:7" ht="15">
      <c r="A69" s="194">
        <v>8</v>
      </c>
      <c r="B69" s="194">
        <f>SUM(B68)</f>
        <v>28.17</v>
      </c>
      <c r="C69" s="194">
        <v>292.889</v>
      </c>
      <c r="D69" s="195">
        <f t="shared" si="5"/>
        <v>8250.683130000001</v>
      </c>
      <c r="E69" s="199"/>
      <c r="F69" s="159"/>
      <c r="G69" s="193"/>
    </row>
    <row r="70" spans="1:7" ht="15">
      <c r="A70" s="194">
        <v>9</v>
      </c>
      <c r="B70" s="194">
        <f>SUM(B69)</f>
        <v>28.17</v>
      </c>
      <c r="C70" s="194">
        <v>292.889</v>
      </c>
      <c r="D70" s="195">
        <f t="shared" si="5"/>
        <v>8250.683130000001</v>
      </c>
      <c r="E70" s="199"/>
      <c r="F70" s="159"/>
      <c r="G70" s="193"/>
    </row>
    <row r="71" spans="1:7" ht="15">
      <c r="A71" s="194">
        <v>10</v>
      </c>
      <c r="B71" s="194">
        <f>SUM(B70)</f>
        <v>28.17</v>
      </c>
      <c r="C71" s="194">
        <v>292.889</v>
      </c>
      <c r="D71" s="195">
        <f t="shared" si="5"/>
        <v>8250.683130000001</v>
      </c>
      <c r="E71" s="199"/>
      <c r="F71" s="159"/>
      <c r="G71" s="193"/>
    </row>
    <row r="72" spans="1:7" ht="15">
      <c r="A72" s="194">
        <v>11</v>
      </c>
      <c r="B72" s="194">
        <f>SUM(B71)</f>
        <v>28.17</v>
      </c>
      <c r="C72" s="194">
        <v>292.889</v>
      </c>
      <c r="D72" s="195">
        <f t="shared" si="5"/>
        <v>8250.683130000001</v>
      </c>
      <c r="E72" s="199"/>
      <c r="F72" s="159"/>
      <c r="G72" s="193"/>
    </row>
    <row r="73" spans="1:7" ht="15">
      <c r="A73" s="194">
        <v>12</v>
      </c>
      <c r="B73" s="194">
        <f>SUM(B72)</f>
        <v>28.17</v>
      </c>
      <c r="C73" s="194"/>
      <c r="D73" s="195">
        <f t="shared" si="5"/>
        <v>0</v>
      </c>
      <c r="E73" s="199"/>
      <c r="F73" s="159"/>
      <c r="G73" s="193"/>
    </row>
    <row r="74" spans="1:7" ht="15">
      <c r="A74" s="194" t="s">
        <v>156</v>
      </c>
      <c r="B74" s="194"/>
      <c r="C74" s="194">
        <f>SUM(C62:C73)</f>
        <v>3225.779000000001</v>
      </c>
      <c r="D74" s="195">
        <f>SUM(D62:D73)</f>
        <v>82681.01799000002</v>
      </c>
      <c r="E74" s="236"/>
      <c r="F74" s="159"/>
      <c r="G74" s="193"/>
    </row>
    <row r="75" spans="1:7" ht="23.25" customHeight="1">
      <c r="A75" s="158" t="s">
        <v>289</v>
      </c>
      <c r="B75" s="158"/>
      <c r="C75" s="158"/>
      <c r="D75" s="196">
        <f>SUM(D58+D74)</f>
        <v>161328.00988000003</v>
      </c>
      <c r="E75" s="158" t="s">
        <v>108</v>
      </c>
      <c r="F75" s="159"/>
      <c r="G75" s="193"/>
    </row>
    <row r="76" spans="1:7" ht="15">
      <c r="A76" s="159"/>
      <c r="B76" s="159"/>
      <c r="C76" s="159"/>
      <c r="D76" s="159"/>
      <c r="E76" s="159"/>
      <c r="F76" s="159"/>
      <c r="G76" s="159"/>
    </row>
    <row r="77" spans="1:7" ht="15">
      <c r="A77" s="158" t="s">
        <v>303</v>
      </c>
      <c r="B77" s="159"/>
      <c r="C77" s="159"/>
      <c r="D77" s="396"/>
      <c r="E77" s="159"/>
      <c r="F77" s="159"/>
      <c r="G77" s="159"/>
    </row>
    <row r="78" spans="1:7" ht="15.75">
      <c r="A78" s="609"/>
      <c r="B78" s="610"/>
      <c r="C78" s="610"/>
      <c r="D78" s="610"/>
      <c r="E78" s="483"/>
      <c r="F78" s="159"/>
      <c r="G78" s="159"/>
    </row>
    <row r="79" spans="1:7" ht="15">
      <c r="A79" s="194"/>
      <c r="B79" s="194"/>
      <c r="C79" s="194" t="s">
        <v>360</v>
      </c>
      <c r="D79" s="194"/>
      <c r="E79" s="194"/>
      <c r="F79" s="157"/>
      <c r="G79" s="159"/>
    </row>
    <row r="80" spans="1:7" ht="15">
      <c r="A80" s="194" t="s">
        <v>152</v>
      </c>
      <c r="B80" s="194" t="s">
        <v>174</v>
      </c>
      <c r="C80" s="194" t="s">
        <v>288</v>
      </c>
      <c r="D80" s="194" t="s">
        <v>290</v>
      </c>
      <c r="E80" s="194" t="s">
        <v>291</v>
      </c>
      <c r="F80" s="198"/>
      <c r="G80" s="159"/>
    </row>
    <row r="81" spans="1:7" ht="15">
      <c r="A81" s="194">
        <v>1</v>
      </c>
      <c r="B81" s="187">
        <v>5.53</v>
      </c>
      <c r="C81" s="186">
        <v>7000</v>
      </c>
      <c r="D81" s="195">
        <f aca="true" t="shared" si="6" ref="D81:D92">SUM(B81*C81)</f>
        <v>38710</v>
      </c>
      <c r="E81" s="195">
        <f aca="true" t="shared" si="7" ref="E81:E89">SUM(D81*1.18)</f>
        <v>45677.799999999996</v>
      </c>
      <c r="F81" s="199"/>
      <c r="G81" s="159"/>
    </row>
    <row r="82" spans="1:7" ht="15">
      <c r="A82" s="194">
        <v>2</v>
      </c>
      <c r="B82" s="187">
        <f>SUM(B81)</f>
        <v>5.53</v>
      </c>
      <c r="C82" s="186">
        <v>8000</v>
      </c>
      <c r="D82" s="195">
        <f>SUM(B82*C82)</f>
        <v>44240</v>
      </c>
      <c r="E82" s="195">
        <f t="shared" si="7"/>
        <v>52203.2</v>
      </c>
      <c r="F82" s="199"/>
      <c r="G82" s="159"/>
    </row>
    <row r="83" spans="1:7" ht="15">
      <c r="A83" s="194">
        <v>3</v>
      </c>
      <c r="B83" s="187">
        <f>SUM(B82)</f>
        <v>5.53</v>
      </c>
      <c r="C83" s="186">
        <v>8000</v>
      </c>
      <c r="D83" s="195">
        <f t="shared" si="6"/>
        <v>44240</v>
      </c>
      <c r="E83" s="195">
        <f t="shared" si="7"/>
        <v>52203.2</v>
      </c>
      <c r="F83" s="199"/>
      <c r="G83" s="159"/>
    </row>
    <row r="84" spans="1:7" ht="15">
      <c r="A84" s="194">
        <v>4</v>
      </c>
      <c r="B84" s="187">
        <f>SUM(B83)</f>
        <v>5.53</v>
      </c>
      <c r="C84" s="186">
        <v>7000</v>
      </c>
      <c r="D84" s="195">
        <f t="shared" si="6"/>
        <v>38710</v>
      </c>
      <c r="E84" s="195">
        <f t="shared" si="7"/>
        <v>45677.799999999996</v>
      </c>
      <c r="F84" s="199"/>
      <c r="G84" s="159"/>
    </row>
    <row r="85" spans="1:7" ht="15">
      <c r="A85" s="194">
        <v>5</v>
      </c>
      <c r="B85" s="187">
        <f>SUM(B84)</f>
        <v>5.53</v>
      </c>
      <c r="C85" s="186">
        <v>6500</v>
      </c>
      <c r="D85" s="195">
        <f t="shared" si="6"/>
        <v>35945</v>
      </c>
      <c r="E85" s="195">
        <f t="shared" si="7"/>
        <v>42415.1</v>
      </c>
      <c r="F85" s="199"/>
      <c r="G85" s="159"/>
    </row>
    <row r="86" spans="1:7" ht="15">
      <c r="A86" s="194">
        <v>6</v>
      </c>
      <c r="B86" s="187">
        <f>SUM(B85)</f>
        <v>5.53</v>
      </c>
      <c r="C86" s="186">
        <v>6259</v>
      </c>
      <c r="D86" s="195">
        <f t="shared" si="6"/>
        <v>34612.270000000004</v>
      </c>
      <c r="E86" s="195">
        <f t="shared" si="7"/>
        <v>40842.4786</v>
      </c>
      <c r="F86" s="199"/>
      <c r="G86" s="159"/>
    </row>
    <row r="87" spans="1:7" ht="15">
      <c r="A87" s="194">
        <v>7</v>
      </c>
      <c r="B87" s="187">
        <v>5.9</v>
      </c>
      <c r="C87" s="186">
        <v>5400</v>
      </c>
      <c r="D87" s="195">
        <f t="shared" si="6"/>
        <v>31860.000000000004</v>
      </c>
      <c r="E87" s="195">
        <f t="shared" si="7"/>
        <v>37594.8</v>
      </c>
      <c r="F87" s="199"/>
      <c r="G87" s="159"/>
    </row>
    <row r="88" spans="1:7" ht="14.25" customHeight="1">
      <c r="A88" s="194">
        <v>8</v>
      </c>
      <c r="B88" s="187">
        <f>SUM(B87)</f>
        <v>5.9</v>
      </c>
      <c r="C88" s="186">
        <v>6500</v>
      </c>
      <c r="D88" s="195">
        <f t="shared" si="6"/>
        <v>38350</v>
      </c>
      <c r="E88" s="195">
        <f t="shared" si="7"/>
        <v>45253</v>
      </c>
      <c r="F88" s="199"/>
      <c r="G88" s="159"/>
    </row>
    <row r="89" spans="1:7" ht="15.75" customHeight="1">
      <c r="A89" s="194">
        <v>9</v>
      </c>
      <c r="B89" s="187">
        <f>SUM(B88)</f>
        <v>5.9</v>
      </c>
      <c r="C89" s="186">
        <v>6500</v>
      </c>
      <c r="D89" s="195">
        <f t="shared" si="6"/>
        <v>38350</v>
      </c>
      <c r="E89" s="195">
        <f t="shared" si="7"/>
        <v>45253</v>
      </c>
      <c r="F89" s="199"/>
      <c r="G89" s="159"/>
    </row>
    <row r="90" spans="1:7" ht="15.75" customHeight="1">
      <c r="A90" s="194">
        <v>10</v>
      </c>
      <c r="B90" s="187">
        <f>SUM(B89)</f>
        <v>5.9</v>
      </c>
      <c r="C90" s="186">
        <v>4325</v>
      </c>
      <c r="D90" s="195">
        <f t="shared" si="6"/>
        <v>25517.5</v>
      </c>
      <c r="E90" s="195">
        <f>SUM(D90*1.18)</f>
        <v>30110.649999999998</v>
      </c>
      <c r="F90" s="199"/>
      <c r="G90" s="159"/>
    </row>
    <row r="91" spans="1:7" ht="15">
      <c r="A91" s="194">
        <v>11</v>
      </c>
      <c r="B91" s="187">
        <f>SUM(B90)</f>
        <v>5.9</v>
      </c>
      <c r="C91" s="186"/>
      <c r="D91" s="195">
        <f t="shared" si="6"/>
        <v>0</v>
      </c>
      <c r="E91" s="195">
        <f>SUM(D91*1.18)-0.06</f>
        <v>-0.06</v>
      </c>
      <c r="F91" s="199"/>
      <c r="G91" s="159"/>
    </row>
    <row r="92" spans="1:7" ht="15">
      <c r="A92" s="194">
        <v>12</v>
      </c>
      <c r="B92" s="187">
        <f>SUM(B91)</f>
        <v>5.9</v>
      </c>
      <c r="C92" s="186"/>
      <c r="D92" s="195">
        <f t="shared" si="6"/>
        <v>0</v>
      </c>
      <c r="E92" s="195">
        <f>SUM(D92*1.18)</f>
        <v>0</v>
      </c>
      <c r="F92" s="199"/>
      <c r="G92" s="159"/>
    </row>
    <row r="93" spans="1:7" ht="15">
      <c r="A93" s="194" t="s">
        <v>156</v>
      </c>
      <c r="B93" s="188"/>
      <c r="C93" s="189">
        <f>SUM(C81:C92)</f>
        <v>65484</v>
      </c>
      <c r="D93" s="195">
        <f>SUM(D81:D92)</f>
        <v>370534.77</v>
      </c>
      <c r="E93" s="195">
        <f>SUM(E81:E92)</f>
        <v>437230.9686</v>
      </c>
      <c r="F93" s="199"/>
      <c r="G93" s="159"/>
    </row>
    <row r="94" spans="1:7" ht="23.25" customHeight="1">
      <c r="A94" s="158" t="s">
        <v>289</v>
      </c>
      <c r="B94" s="158"/>
      <c r="C94" s="158"/>
      <c r="D94" s="196">
        <f>SUM(E93)</f>
        <v>437230.9686</v>
      </c>
      <c r="E94" s="158" t="s">
        <v>108</v>
      </c>
      <c r="F94" s="159"/>
      <c r="G94" s="159"/>
    </row>
    <row r="95" spans="1:7" ht="15">
      <c r="A95" s="159"/>
      <c r="B95" s="159"/>
      <c r="C95" s="159"/>
      <c r="D95" s="159"/>
      <c r="E95" s="159"/>
      <c r="F95" s="159"/>
      <c r="G95" s="159"/>
    </row>
    <row r="96" spans="1:7" ht="15.75" customHeight="1">
      <c r="A96" s="606" t="s">
        <v>304</v>
      </c>
      <c r="B96" s="607"/>
      <c r="C96" s="607"/>
      <c r="D96" s="196">
        <f>SUM(D40+D75+D94+E78+E43+E8)</f>
        <v>1687239.677190392</v>
      </c>
      <c r="E96" s="159"/>
      <c r="F96" s="159"/>
      <c r="G96" s="159"/>
    </row>
    <row r="97" spans="1:7" ht="9" customHeight="1">
      <c r="A97" s="159"/>
      <c r="B97" s="159"/>
      <c r="C97" s="159"/>
      <c r="D97" s="159"/>
      <c r="E97" s="159"/>
      <c r="F97" s="159"/>
      <c r="G97" s="159"/>
    </row>
    <row r="98" spans="1:7" ht="15">
      <c r="A98" s="159" t="s">
        <v>112</v>
      </c>
      <c r="B98" s="159"/>
      <c r="C98" s="159"/>
      <c r="D98" s="159"/>
      <c r="E98" s="159" t="s">
        <v>272</v>
      </c>
      <c r="F98" s="159"/>
      <c r="G98" s="159"/>
    </row>
    <row r="99" spans="1:7" ht="15">
      <c r="A99" s="159" t="s">
        <v>113</v>
      </c>
      <c r="B99" s="159"/>
      <c r="C99" s="159"/>
      <c r="D99" s="159"/>
      <c r="E99" s="159" t="s">
        <v>273</v>
      </c>
      <c r="F99" s="159"/>
      <c r="G99" s="159"/>
    </row>
    <row r="100" spans="1:7" ht="15">
      <c r="A100" s="159" t="s">
        <v>119</v>
      </c>
      <c r="B100" s="159"/>
      <c r="C100" s="159"/>
      <c r="D100" s="159"/>
      <c r="E100" s="159" t="s">
        <v>292</v>
      </c>
      <c r="F100" s="159"/>
      <c r="G100" s="159"/>
    </row>
    <row r="101" spans="1:7" ht="15">
      <c r="A101" s="159"/>
      <c r="B101" s="159"/>
      <c r="C101" s="159"/>
      <c r="D101" s="159"/>
      <c r="E101" s="159"/>
      <c r="F101" s="159"/>
      <c r="G101" s="159"/>
    </row>
    <row r="102" spans="1:7" ht="15">
      <c r="A102" s="159"/>
      <c r="B102" s="159"/>
      <c r="C102" s="159"/>
      <c r="D102" s="159"/>
      <c r="E102" s="159"/>
      <c r="F102" s="159"/>
      <c r="G102" s="159"/>
    </row>
    <row r="103" spans="1:7" ht="15">
      <c r="A103" s="159"/>
      <c r="B103" s="159"/>
      <c r="C103" s="159"/>
      <c r="D103" s="159"/>
      <c r="E103" s="159"/>
      <c r="F103" s="159"/>
      <c r="G103" s="159"/>
    </row>
    <row r="104" spans="1:7" ht="15">
      <c r="A104" s="159"/>
      <c r="B104" s="159"/>
      <c r="C104" s="159"/>
      <c r="D104" s="159"/>
      <c r="E104" s="159"/>
      <c r="F104" s="159"/>
      <c r="G104" s="159"/>
    </row>
    <row r="105" spans="1:7" ht="15">
      <c r="A105" s="159"/>
      <c r="B105" s="159"/>
      <c r="C105" s="159"/>
      <c r="D105" s="159"/>
      <c r="E105" s="159"/>
      <c r="F105" s="159"/>
      <c r="G105" s="159"/>
    </row>
    <row r="106" spans="1:7" ht="15">
      <c r="A106" s="159"/>
      <c r="B106" s="159"/>
      <c r="C106" s="159"/>
      <c r="D106" s="159"/>
      <c r="E106" s="159"/>
      <c r="F106" s="159"/>
      <c r="G106" s="159"/>
    </row>
    <row r="107" spans="1:7" ht="15">
      <c r="A107" s="159"/>
      <c r="B107" s="159"/>
      <c r="C107" s="159"/>
      <c r="D107" s="159"/>
      <c r="E107" s="159"/>
      <c r="F107" s="159"/>
      <c r="G107" s="159"/>
    </row>
    <row r="108" ht="15">
      <c r="F108" s="159"/>
    </row>
    <row r="109" ht="15">
      <c r="F109" s="159"/>
    </row>
    <row r="110" ht="15">
      <c r="F110" s="159"/>
    </row>
    <row r="111" ht="15">
      <c r="F111" s="159"/>
    </row>
    <row r="112" ht="15">
      <c r="F112" s="159"/>
    </row>
    <row r="113" ht="15">
      <c r="F113" s="159"/>
    </row>
  </sheetData>
  <sheetProtection/>
  <mergeCells count="9">
    <mergeCell ref="A96:C96"/>
    <mergeCell ref="C44:D44"/>
    <mergeCell ref="A4:E4"/>
    <mergeCell ref="A3:E3"/>
    <mergeCell ref="A1:E1"/>
    <mergeCell ref="A8:D8"/>
    <mergeCell ref="A43:D43"/>
    <mergeCell ref="A78:D78"/>
    <mergeCell ref="A6:E6"/>
  </mergeCells>
  <printOptions/>
  <pageMargins left="0.7" right="0.7" top="0.47" bottom="0.59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30">
      <selection activeCell="B154" sqref="B154"/>
    </sheetView>
  </sheetViews>
  <sheetFormatPr defaultColWidth="9.00390625" defaultRowHeight="12.75"/>
  <cols>
    <col min="1" max="1" width="17.625" style="0" customWidth="1"/>
    <col min="2" max="2" width="12.375" style="0" customWidth="1"/>
    <col min="3" max="3" width="18.25390625" style="0" customWidth="1"/>
    <col min="4" max="4" width="18.00390625" style="0" customWidth="1"/>
    <col min="5" max="5" width="16.625" style="0" customWidth="1"/>
  </cols>
  <sheetData>
    <row r="1" spans="1:7" ht="15.75">
      <c r="A1" s="574" t="s">
        <v>353</v>
      </c>
      <c r="B1" s="574"/>
      <c r="C1" s="574"/>
      <c r="D1" s="574"/>
      <c r="E1" s="574"/>
      <c r="F1" s="272"/>
      <c r="G1" s="272"/>
    </row>
    <row r="2" spans="1:4" ht="15.75">
      <c r="A2" s="61"/>
      <c r="B2" s="61"/>
      <c r="C2" s="61"/>
      <c r="D2" s="61"/>
    </row>
    <row r="3" spans="1:7" ht="15.75">
      <c r="A3" s="577" t="s">
        <v>105</v>
      </c>
      <c r="B3" s="577"/>
      <c r="C3" s="577"/>
      <c r="D3" s="577"/>
      <c r="E3" s="577"/>
      <c r="F3" s="122"/>
      <c r="G3" s="122"/>
    </row>
    <row r="4" spans="1:7" ht="39" customHeight="1">
      <c r="A4" s="577" t="s">
        <v>148</v>
      </c>
      <c r="B4" s="577"/>
      <c r="C4" s="577"/>
      <c r="D4" s="577"/>
      <c r="E4" s="577"/>
      <c r="F4" s="122"/>
      <c r="G4" s="122"/>
    </row>
    <row r="5" spans="1:4" ht="15">
      <c r="A5" s="57"/>
      <c r="B5" s="57"/>
      <c r="C5" s="57"/>
      <c r="D5" s="57"/>
    </row>
    <row r="6" spans="1:7" ht="19.5">
      <c r="A6" s="611" t="s">
        <v>139</v>
      </c>
      <c r="B6" s="611"/>
      <c r="C6" s="611"/>
      <c r="D6" s="611"/>
      <c r="E6" s="611"/>
      <c r="F6" s="69"/>
      <c r="G6" s="69"/>
    </row>
    <row r="7" spans="1:7" ht="15">
      <c r="A7" s="159" t="s">
        <v>301</v>
      </c>
      <c r="B7" s="159"/>
      <c r="C7" s="159"/>
      <c r="D7" s="159"/>
      <c r="E7" s="159"/>
      <c r="F7" s="159"/>
      <c r="G7" s="193"/>
    </row>
    <row r="8" spans="1:7" ht="15">
      <c r="A8" s="159"/>
      <c r="B8" s="159"/>
      <c r="C8" s="159"/>
      <c r="D8" s="159"/>
      <c r="E8" s="159"/>
      <c r="F8" s="159"/>
      <c r="G8" s="193"/>
    </row>
    <row r="9" spans="1:7" ht="22.5" customHeight="1">
      <c r="A9" s="244"/>
      <c r="B9" s="244"/>
      <c r="C9" s="244" t="s">
        <v>354</v>
      </c>
      <c r="D9" s="244"/>
      <c r="E9" s="612" t="s">
        <v>291</v>
      </c>
      <c r="F9" s="159"/>
      <c r="G9" s="159"/>
    </row>
    <row r="10" spans="1:7" ht="21.75" customHeight="1">
      <c r="A10" s="244" t="s">
        <v>152</v>
      </c>
      <c r="B10" s="244" t="s">
        <v>174</v>
      </c>
      <c r="C10" s="244" t="s">
        <v>288</v>
      </c>
      <c r="D10" s="244" t="s">
        <v>290</v>
      </c>
      <c r="E10" s="613"/>
      <c r="F10" s="159"/>
      <c r="G10" s="159"/>
    </row>
    <row r="11" spans="1:7" ht="15">
      <c r="A11" s="194">
        <v>1</v>
      </c>
      <c r="B11" s="194">
        <v>1124.08</v>
      </c>
      <c r="C11" s="194">
        <v>111.9096</v>
      </c>
      <c r="D11" s="195">
        <f>SUM(B11*C11)</f>
        <v>125795.34316799999</v>
      </c>
      <c r="E11" s="195">
        <f>SUM(D11*1.18)</f>
        <v>148438.50493824</v>
      </c>
      <c r="F11" s="159"/>
      <c r="G11" s="159"/>
    </row>
    <row r="12" spans="1:7" ht="15">
      <c r="A12" s="194">
        <v>2</v>
      </c>
      <c r="B12" s="194">
        <v>1124.08</v>
      </c>
      <c r="C12" s="194">
        <v>111.9096</v>
      </c>
      <c r="D12" s="195">
        <f aca="true" t="shared" si="0" ref="D12:D22">SUM(B12*C12)</f>
        <v>125795.34316799999</v>
      </c>
      <c r="E12" s="195">
        <f aca="true" t="shared" si="1" ref="E12:E22">SUM(D12*1.18)</f>
        <v>148438.50493824</v>
      </c>
      <c r="F12" s="159"/>
      <c r="G12" s="159"/>
    </row>
    <row r="13" spans="1:7" ht="15">
      <c r="A13" s="194">
        <v>3</v>
      </c>
      <c r="B13" s="194">
        <v>1124.08</v>
      </c>
      <c r="C13" s="194">
        <v>102.5838</v>
      </c>
      <c r="D13" s="195">
        <f t="shared" si="0"/>
        <v>115312.39790399998</v>
      </c>
      <c r="E13" s="195">
        <f t="shared" si="1"/>
        <v>136068.62952671997</v>
      </c>
      <c r="F13" s="159"/>
      <c r="G13" s="159"/>
    </row>
    <row r="14" spans="1:7" ht="15">
      <c r="A14" s="194">
        <v>4</v>
      </c>
      <c r="B14" s="194">
        <v>1124.08</v>
      </c>
      <c r="C14" s="194">
        <v>74.6064</v>
      </c>
      <c r="D14" s="195">
        <f t="shared" si="0"/>
        <v>83863.56211199999</v>
      </c>
      <c r="E14" s="195">
        <f t="shared" si="1"/>
        <v>98959.00329215998</v>
      </c>
      <c r="F14" s="159"/>
      <c r="G14" s="159"/>
    </row>
    <row r="15" spans="1:7" ht="15">
      <c r="A15" s="194">
        <v>5</v>
      </c>
      <c r="B15" s="194">
        <v>1124.08</v>
      </c>
      <c r="C15" s="194">
        <v>46.629</v>
      </c>
      <c r="D15" s="195">
        <f t="shared" si="0"/>
        <v>52414.726319999994</v>
      </c>
      <c r="E15" s="195">
        <f t="shared" si="1"/>
        <v>61849.37705759999</v>
      </c>
      <c r="F15" s="159"/>
      <c r="G15" s="159"/>
    </row>
    <row r="16" spans="1:7" ht="15">
      <c r="A16" s="194">
        <v>6</v>
      </c>
      <c r="B16" s="194">
        <v>1124.08</v>
      </c>
      <c r="C16" s="194">
        <v>37.3032</v>
      </c>
      <c r="D16" s="195">
        <f t="shared" si="0"/>
        <v>41931.78105599999</v>
      </c>
      <c r="E16" s="195">
        <f t="shared" si="1"/>
        <v>49479.50164607999</v>
      </c>
      <c r="F16" s="159"/>
      <c r="G16" s="159"/>
    </row>
    <row r="17" spans="1:7" ht="15">
      <c r="A17" s="194">
        <v>7</v>
      </c>
      <c r="B17" s="194">
        <v>1174.66</v>
      </c>
      <c r="C17" s="194">
        <v>37.3032</v>
      </c>
      <c r="D17" s="195">
        <f t="shared" si="0"/>
        <v>43818.576912</v>
      </c>
      <c r="E17" s="195">
        <f t="shared" si="1"/>
        <v>51705.92075615999</v>
      </c>
      <c r="F17" s="159"/>
      <c r="G17" s="159"/>
    </row>
    <row r="18" spans="1:7" ht="15">
      <c r="A18" s="194">
        <v>8</v>
      </c>
      <c r="B18" s="194">
        <v>1174.66</v>
      </c>
      <c r="C18" s="194">
        <v>46.629</v>
      </c>
      <c r="D18" s="195">
        <f t="shared" si="0"/>
        <v>54773.22114</v>
      </c>
      <c r="E18" s="195">
        <f t="shared" si="1"/>
        <v>64632.400945199995</v>
      </c>
      <c r="F18" s="159"/>
      <c r="G18" s="159"/>
    </row>
    <row r="19" spans="1:7" ht="15">
      <c r="A19" s="194">
        <v>9</v>
      </c>
      <c r="B19" s="194">
        <v>1174.66</v>
      </c>
      <c r="C19" s="194">
        <v>55.9548</v>
      </c>
      <c r="D19" s="195">
        <f t="shared" si="0"/>
        <v>65727.865368</v>
      </c>
      <c r="E19" s="195">
        <f t="shared" si="1"/>
        <v>77558.88113424</v>
      </c>
      <c r="F19" s="159"/>
      <c r="G19" s="159"/>
    </row>
    <row r="20" spans="1:7" ht="15">
      <c r="A20" s="194">
        <v>10</v>
      </c>
      <c r="B20" s="194">
        <v>1174.66</v>
      </c>
      <c r="C20" s="194">
        <v>83.9322</v>
      </c>
      <c r="D20" s="195">
        <f t="shared" si="0"/>
        <v>98591.798052</v>
      </c>
      <c r="E20" s="195">
        <f t="shared" si="1"/>
        <v>116338.32170136</v>
      </c>
      <c r="F20" s="159"/>
      <c r="G20" s="159"/>
    </row>
    <row r="21" spans="1:7" ht="15">
      <c r="A21" s="194">
        <v>11</v>
      </c>
      <c r="B21" s="194">
        <v>1174.66</v>
      </c>
      <c r="C21" s="194">
        <v>93.258</v>
      </c>
      <c r="D21" s="195">
        <f t="shared" si="0"/>
        <v>109546.44228</v>
      </c>
      <c r="E21" s="195">
        <f t="shared" si="1"/>
        <v>129264.80189039999</v>
      </c>
      <c r="F21" s="159"/>
      <c r="G21" s="159"/>
    </row>
    <row r="22" spans="1:7" ht="15">
      <c r="A22" s="194">
        <v>12</v>
      </c>
      <c r="B22" s="194">
        <v>1174.66</v>
      </c>
      <c r="C22" s="194">
        <v>130.5612</v>
      </c>
      <c r="D22" s="195">
        <f t="shared" si="0"/>
        <v>153365.01919200004</v>
      </c>
      <c r="E22" s="195">
        <f t="shared" si="1"/>
        <v>180970.72264656003</v>
      </c>
      <c r="F22" s="159"/>
      <c r="G22" s="159"/>
    </row>
    <row r="23" spans="1:7" ht="15">
      <c r="A23" s="158" t="s">
        <v>156</v>
      </c>
      <c r="B23" s="158"/>
      <c r="C23" s="200">
        <f>SUM(C11:C22)</f>
        <v>932.58</v>
      </c>
      <c r="D23" s="196">
        <f>SUM(D11:D22)</f>
        <v>1070936.0766719999</v>
      </c>
      <c r="E23" s="196">
        <f>SUM(E11:E22)-0.02</f>
        <v>1263704.5504729599</v>
      </c>
      <c r="F23" s="159"/>
      <c r="G23" s="159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15">
      <c r="A25" s="194"/>
      <c r="B25" s="614" t="s">
        <v>357</v>
      </c>
      <c r="C25" s="615"/>
      <c r="D25" s="616"/>
      <c r="E25" s="612" t="s">
        <v>291</v>
      </c>
      <c r="F25" s="159"/>
      <c r="G25" s="159"/>
    </row>
    <row r="26" spans="1:7" ht="15">
      <c r="A26" s="194" t="s">
        <v>152</v>
      </c>
      <c r="B26" s="244" t="s">
        <v>174</v>
      </c>
      <c r="C26" s="244" t="s">
        <v>288</v>
      </c>
      <c r="D26" s="244" t="s">
        <v>290</v>
      </c>
      <c r="E26" s="613"/>
      <c r="F26" s="159"/>
      <c r="G26" s="159"/>
    </row>
    <row r="27" spans="1:7" ht="15">
      <c r="A27" s="194">
        <v>1</v>
      </c>
      <c r="B27" s="194">
        <v>25.66</v>
      </c>
      <c r="C27" s="194">
        <v>12.15876</v>
      </c>
      <c r="D27" s="195">
        <f aca="true" t="shared" si="2" ref="D27:D38">SUM(B27*C27)</f>
        <v>311.9937816</v>
      </c>
      <c r="E27" s="195">
        <f>SUM(D27*1.18)</f>
        <v>368.15266228799993</v>
      </c>
      <c r="F27" s="159"/>
      <c r="G27" s="159"/>
    </row>
    <row r="28" spans="1:7" ht="15">
      <c r="A28" s="194">
        <v>2</v>
      </c>
      <c r="B28" s="194">
        <v>25.66</v>
      </c>
      <c r="C28" s="194">
        <v>12.15876</v>
      </c>
      <c r="D28" s="195">
        <f t="shared" si="2"/>
        <v>311.9937816</v>
      </c>
      <c r="E28" s="195">
        <f aca="true" t="shared" si="3" ref="E28:E38">SUM(D28*1.18)</f>
        <v>368.15266228799993</v>
      </c>
      <c r="F28" s="159"/>
      <c r="G28" s="159"/>
    </row>
    <row r="29" spans="1:7" ht="15">
      <c r="A29" s="194">
        <v>3</v>
      </c>
      <c r="B29" s="194">
        <v>25.66</v>
      </c>
      <c r="C29" s="194">
        <v>11.14553</v>
      </c>
      <c r="D29" s="195">
        <f t="shared" si="2"/>
        <v>285.9942998</v>
      </c>
      <c r="E29" s="195">
        <f t="shared" si="3"/>
        <v>337.473273764</v>
      </c>
      <c r="F29" s="159"/>
      <c r="G29" s="159"/>
    </row>
    <row r="30" spans="1:7" ht="15">
      <c r="A30" s="194">
        <v>4</v>
      </c>
      <c r="B30" s="194">
        <v>25.66</v>
      </c>
      <c r="C30" s="194">
        <v>8.10584</v>
      </c>
      <c r="D30" s="195">
        <f t="shared" si="2"/>
        <v>207.9958544</v>
      </c>
      <c r="E30" s="195">
        <f t="shared" si="3"/>
        <v>245.435108192</v>
      </c>
      <c r="F30" s="159"/>
      <c r="G30" s="159"/>
    </row>
    <row r="31" spans="1:7" ht="15">
      <c r="A31" s="194">
        <v>5</v>
      </c>
      <c r="B31" s="194">
        <v>25.66</v>
      </c>
      <c r="C31" s="194">
        <v>5.06615</v>
      </c>
      <c r="D31" s="195">
        <f t="shared" si="2"/>
        <v>129.997409</v>
      </c>
      <c r="E31" s="195">
        <f t="shared" si="3"/>
        <v>153.39694262</v>
      </c>
      <c r="F31" s="159"/>
      <c r="G31" s="159"/>
    </row>
    <row r="32" spans="1:7" ht="15">
      <c r="A32" s="194">
        <v>6</v>
      </c>
      <c r="B32" s="194">
        <v>25.66</v>
      </c>
      <c r="C32" s="194">
        <v>4.05292</v>
      </c>
      <c r="D32" s="195">
        <f t="shared" si="2"/>
        <v>103.9979272</v>
      </c>
      <c r="E32" s="195">
        <f t="shared" si="3"/>
        <v>122.717554096</v>
      </c>
      <c r="F32" s="159"/>
      <c r="G32" s="159"/>
    </row>
    <row r="33" spans="1:7" ht="15">
      <c r="A33" s="194">
        <v>7</v>
      </c>
      <c r="B33" s="194">
        <v>26.81</v>
      </c>
      <c r="C33" s="194">
        <v>4.05292</v>
      </c>
      <c r="D33" s="195">
        <f t="shared" si="2"/>
        <v>108.6587852</v>
      </c>
      <c r="E33" s="195">
        <f t="shared" si="3"/>
        <v>128.217366536</v>
      </c>
      <c r="F33" s="159"/>
      <c r="G33" s="159"/>
    </row>
    <row r="34" spans="1:7" ht="15">
      <c r="A34" s="194">
        <v>8</v>
      </c>
      <c r="B34" s="194">
        <v>26.81</v>
      </c>
      <c r="C34" s="194">
        <v>5.06615</v>
      </c>
      <c r="D34" s="195">
        <f t="shared" si="2"/>
        <v>135.8234815</v>
      </c>
      <c r="E34" s="195">
        <f t="shared" si="3"/>
        <v>160.27170817</v>
      </c>
      <c r="F34" s="159"/>
      <c r="G34" s="159"/>
    </row>
    <row r="35" spans="1:7" ht="15">
      <c r="A35" s="194">
        <v>9</v>
      </c>
      <c r="B35" s="194">
        <v>26.81</v>
      </c>
      <c r="C35" s="194">
        <v>6.07938</v>
      </c>
      <c r="D35" s="195">
        <f t="shared" si="2"/>
        <v>162.9881778</v>
      </c>
      <c r="E35" s="195">
        <f t="shared" si="3"/>
        <v>192.32604980399998</v>
      </c>
      <c r="F35" s="159"/>
      <c r="G35" s="159"/>
    </row>
    <row r="36" spans="1:7" ht="15">
      <c r="A36" s="194">
        <v>10</v>
      </c>
      <c r="B36" s="194">
        <v>26.81</v>
      </c>
      <c r="C36" s="194">
        <v>9.11907</v>
      </c>
      <c r="D36" s="195">
        <f t="shared" si="2"/>
        <v>244.4822667</v>
      </c>
      <c r="E36" s="195">
        <f t="shared" si="3"/>
        <v>288.489074706</v>
      </c>
      <c r="F36" s="159"/>
      <c r="G36" s="159"/>
    </row>
    <row r="37" spans="1:7" ht="15">
      <c r="A37" s="194">
        <v>11</v>
      </c>
      <c r="B37" s="194">
        <v>26.81</v>
      </c>
      <c r="C37" s="194">
        <v>10.1343</v>
      </c>
      <c r="D37" s="195">
        <f t="shared" si="2"/>
        <v>271.700583</v>
      </c>
      <c r="E37" s="195">
        <f t="shared" si="3"/>
        <v>320.60668794</v>
      </c>
      <c r="F37" s="159"/>
      <c r="G37" s="159"/>
    </row>
    <row r="38" spans="1:7" ht="15">
      <c r="A38" s="194">
        <v>12</v>
      </c>
      <c r="B38" s="194">
        <v>26.81</v>
      </c>
      <c r="C38" s="194">
        <v>14.18222</v>
      </c>
      <c r="D38" s="195">
        <f t="shared" si="2"/>
        <v>380.22531819999995</v>
      </c>
      <c r="E38" s="195">
        <f t="shared" si="3"/>
        <v>448.66587547599994</v>
      </c>
      <c r="F38" s="159"/>
      <c r="G38" s="159"/>
    </row>
    <row r="39" spans="1:7" ht="15">
      <c r="A39" s="158" t="s">
        <v>156</v>
      </c>
      <c r="B39" s="158"/>
      <c r="C39" s="201">
        <f>SUM(C27:C38)</f>
        <v>101.322</v>
      </c>
      <c r="D39" s="196">
        <f>SUM(D27:D38)</f>
        <v>2655.851666</v>
      </c>
      <c r="E39" s="196">
        <f>SUM(E27:E38)</f>
        <v>3133.90496588</v>
      </c>
      <c r="F39" s="159"/>
      <c r="G39" s="159"/>
    </row>
    <row r="40" spans="1:7" ht="15">
      <c r="A40" s="158" t="s">
        <v>289</v>
      </c>
      <c r="B40" s="158"/>
      <c r="C40" s="158"/>
      <c r="D40" s="196">
        <f>SUM(E23+E39)</f>
        <v>1266838.45543884</v>
      </c>
      <c r="E40" s="158" t="s">
        <v>108</v>
      </c>
      <c r="F40" s="159"/>
      <c r="G40" s="159"/>
    </row>
    <row r="41" spans="1:7" ht="15">
      <c r="A41" s="159"/>
      <c r="B41" s="159"/>
      <c r="C41" s="159"/>
      <c r="D41" s="159"/>
      <c r="E41" s="159"/>
      <c r="F41" s="159"/>
      <c r="G41" s="159"/>
    </row>
    <row r="42" spans="1:7" ht="15">
      <c r="A42" s="158" t="s">
        <v>302</v>
      </c>
      <c r="B42" s="159"/>
      <c r="C42" s="159"/>
      <c r="D42" s="159"/>
      <c r="E42" s="159"/>
      <c r="F42" s="159"/>
      <c r="G42" s="159"/>
    </row>
    <row r="43" spans="1:7" ht="15">
      <c r="A43" s="159"/>
      <c r="B43" s="159"/>
      <c r="C43" s="159"/>
      <c r="D43" s="159"/>
      <c r="E43" s="159"/>
      <c r="F43" s="159"/>
      <c r="G43" s="159"/>
    </row>
    <row r="44" spans="1:7" ht="19.5" customHeight="1">
      <c r="A44" s="194"/>
      <c r="B44" s="614" t="s">
        <v>358</v>
      </c>
      <c r="C44" s="615"/>
      <c r="D44" s="616"/>
      <c r="E44" s="612" t="s">
        <v>291</v>
      </c>
      <c r="F44" s="159"/>
      <c r="G44" s="159"/>
    </row>
    <row r="45" spans="1:7" ht="15">
      <c r="A45" s="194" t="s">
        <v>152</v>
      </c>
      <c r="B45" s="244" t="s">
        <v>174</v>
      </c>
      <c r="C45" s="244" t="s">
        <v>288</v>
      </c>
      <c r="D45" s="244" t="s">
        <v>290</v>
      </c>
      <c r="E45" s="613"/>
      <c r="F45" s="159"/>
      <c r="G45" s="159"/>
    </row>
    <row r="46" spans="1:7" ht="15">
      <c r="A46" s="194">
        <v>1</v>
      </c>
      <c r="B46" s="194">
        <v>19.59</v>
      </c>
      <c r="C46" s="194">
        <v>292.889</v>
      </c>
      <c r="D46" s="195">
        <f aca="true" t="shared" si="4" ref="D46:D57">SUM(B46*C46)</f>
        <v>5737.6955100000005</v>
      </c>
      <c r="E46" s="195">
        <f>SUM(D46*1.18)</f>
        <v>6770.4807018</v>
      </c>
      <c r="F46" s="159"/>
      <c r="G46" s="159"/>
    </row>
    <row r="47" spans="1:7" ht="15">
      <c r="A47" s="194">
        <v>2</v>
      </c>
      <c r="B47" s="194">
        <v>19.59</v>
      </c>
      <c r="C47" s="194">
        <v>292.889</v>
      </c>
      <c r="D47" s="195">
        <f t="shared" si="4"/>
        <v>5737.6955100000005</v>
      </c>
      <c r="E47" s="195">
        <f aca="true" t="shared" si="5" ref="E47:E57">SUM(D47*1.18)</f>
        <v>6770.4807018</v>
      </c>
      <c r="F47" s="159"/>
      <c r="G47" s="159"/>
    </row>
    <row r="48" spans="1:7" ht="15">
      <c r="A48" s="194">
        <v>3</v>
      </c>
      <c r="B48" s="194">
        <v>19.59</v>
      </c>
      <c r="C48" s="194">
        <v>292.889</v>
      </c>
      <c r="D48" s="195">
        <f t="shared" si="4"/>
        <v>5737.6955100000005</v>
      </c>
      <c r="E48" s="195">
        <f t="shared" si="5"/>
        <v>6770.4807018</v>
      </c>
      <c r="F48" s="159"/>
      <c r="G48" s="159"/>
    </row>
    <row r="49" spans="1:7" ht="15">
      <c r="A49" s="194">
        <v>4</v>
      </c>
      <c r="B49" s="194">
        <v>19.59</v>
      </c>
      <c r="C49" s="194">
        <v>292.889</v>
      </c>
      <c r="D49" s="195">
        <f t="shared" si="4"/>
        <v>5737.6955100000005</v>
      </c>
      <c r="E49" s="195">
        <f t="shared" si="5"/>
        <v>6770.4807018</v>
      </c>
      <c r="F49" s="159"/>
      <c r="G49" s="159"/>
    </row>
    <row r="50" spans="1:7" ht="15">
      <c r="A50" s="194">
        <v>5</v>
      </c>
      <c r="B50" s="194">
        <v>19.59</v>
      </c>
      <c r="C50" s="194">
        <v>292.889</v>
      </c>
      <c r="D50" s="195">
        <f t="shared" si="4"/>
        <v>5737.6955100000005</v>
      </c>
      <c r="E50" s="195">
        <f t="shared" si="5"/>
        <v>6770.4807018</v>
      </c>
      <c r="F50" s="159"/>
      <c r="G50" s="159"/>
    </row>
    <row r="51" spans="1:7" ht="15">
      <c r="A51" s="194">
        <v>6</v>
      </c>
      <c r="B51" s="194">
        <v>19.59</v>
      </c>
      <c r="C51" s="194">
        <v>297.389</v>
      </c>
      <c r="D51" s="195">
        <f t="shared" si="4"/>
        <v>5825.85051</v>
      </c>
      <c r="E51" s="195">
        <f t="shared" si="5"/>
        <v>6874.5036018</v>
      </c>
      <c r="F51" s="159"/>
      <c r="G51" s="159"/>
    </row>
    <row r="52" spans="1:7" ht="15">
      <c r="A52" s="194">
        <v>7</v>
      </c>
      <c r="B52" s="194">
        <v>20.47</v>
      </c>
      <c r="C52" s="194">
        <v>301.389</v>
      </c>
      <c r="D52" s="195">
        <f t="shared" si="4"/>
        <v>6169.43283</v>
      </c>
      <c r="E52" s="195">
        <f t="shared" si="5"/>
        <v>7279.930739399999</v>
      </c>
      <c r="F52" s="159"/>
      <c r="G52" s="159"/>
    </row>
    <row r="53" spans="1:7" ht="15">
      <c r="A53" s="194">
        <v>8</v>
      </c>
      <c r="B53" s="194">
        <v>20.47</v>
      </c>
      <c r="C53" s="194">
        <v>297.389</v>
      </c>
      <c r="D53" s="195">
        <f t="shared" si="4"/>
        <v>6087.55283</v>
      </c>
      <c r="E53" s="195">
        <f t="shared" si="5"/>
        <v>7183.3123393999995</v>
      </c>
      <c r="F53" s="159"/>
      <c r="G53" s="159"/>
    </row>
    <row r="54" spans="1:7" ht="15">
      <c r="A54" s="194">
        <v>9</v>
      </c>
      <c r="B54" s="194">
        <v>20.47</v>
      </c>
      <c r="C54" s="194">
        <v>292.889</v>
      </c>
      <c r="D54" s="195">
        <f t="shared" si="4"/>
        <v>5995.43783</v>
      </c>
      <c r="E54" s="195">
        <f t="shared" si="5"/>
        <v>7074.616639399999</v>
      </c>
      <c r="F54" s="159"/>
      <c r="G54" s="159"/>
    </row>
    <row r="55" spans="1:7" ht="15">
      <c r="A55" s="194">
        <v>10</v>
      </c>
      <c r="B55" s="194">
        <v>20.47</v>
      </c>
      <c r="C55" s="194">
        <v>292.889</v>
      </c>
      <c r="D55" s="195">
        <f t="shared" si="4"/>
        <v>5995.43783</v>
      </c>
      <c r="E55" s="195">
        <f t="shared" si="5"/>
        <v>7074.616639399999</v>
      </c>
      <c r="F55" s="159"/>
      <c r="G55" s="159"/>
    </row>
    <row r="56" spans="1:7" ht="15">
      <c r="A56" s="194">
        <v>11</v>
      </c>
      <c r="B56" s="194">
        <v>20.47</v>
      </c>
      <c r="C56" s="194">
        <v>292.889</v>
      </c>
      <c r="D56" s="195">
        <f t="shared" si="4"/>
        <v>5995.43783</v>
      </c>
      <c r="E56" s="195">
        <f t="shared" si="5"/>
        <v>7074.616639399999</v>
      </c>
      <c r="F56" s="159"/>
      <c r="G56" s="159"/>
    </row>
    <row r="57" spans="1:7" ht="15">
      <c r="A57" s="194">
        <v>12</v>
      </c>
      <c r="B57" s="194">
        <v>20.47</v>
      </c>
      <c r="C57" s="194">
        <v>292.889</v>
      </c>
      <c r="D57" s="195">
        <f t="shared" si="4"/>
        <v>5995.43783</v>
      </c>
      <c r="E57" s="195">
        <f t="shared" si="5"/>
        <v>7074.616639399999</v>
      </c>
      <c r="F57" s="159"/>
      <c r="G57" s="159"/>
    </row>
    <row r="58" spans="1:7" ht="15">
      <c r="A58" s="194" t="s">
        <v>156</v>
      </c>
      <c r="B58" s="194"/>
      <c r="C58" s="194">
        <f>SUM(C46:C57)</f>
        <v>3532.168000000001</v>
      </c>
      <c r="D58" s="195">
        <f>SUM(D46:D57)</f>
        <v>70753.06504</v>
      </c>
      <c r="E58" s="202">
        <f>SUM(E46:E57)-0.03</f>
        <v>83488.58674720001</v>
      </c>
      <c r="F58" s="159"/>
      <c r="G58" s="159"/>
    </row>
    <row r="59" spans="1:7" ht="15">
      <c r="A59" s="159"/>
      <c r="B59" s="159"/>
      <c r="C59" s="159"/>
      <c r="D59" s="159"/>
      <c r="E59" s="159"/>
      <c r="F59" s="159"/>
      <c r="G59" s="159"/>
    </row>
    <row r="60" spans="1:7" ht="19.5" customHeight="1">
      <c r="A60" s="194"/>
      <c r="B60" s="614" t="s">
        <v>359</v>
      </c>
      <c r="C60" s="615"/>
      <c r="D60" s="616"/>
      <c r="E60" s="612" t="s">
        <v>291</v>
      </c>
      <c r="F60" s="159"/>
      <c r="G60" s="159"/>
    </row>
    <row r="61" spans="1:7" ht="23.25" customHeight="1">
      <c r="A61" s="194" t="s">
        <v>152</v>
      </c>
      <c r="B61" s="244" t="s">
        <v>174</v>
      </c>
      <c r="C61" s="244" t="s">
        <v>288</v>
      </c>
      <c r="D61" s="244" t="s">
        <v>290</v>
      </c>
      <c r="E61" s="613"/>
      <c r="F61" s="159"/>
      <c r="G61" s="159"/>
    </row>
    <row r="62" spans="1:7" ht="15">
      <c r="A62" s="194">
        <v>1</v>
      </c>
      <c r="B62" s="194">
        <v>22.42</v>
      </c>
      <c r="C62" s="194">
        <v>292.889</v>
      </c>
      <c r="D62" s="195">
        <f aca="true" t="shared" si="6" ref="D62:D73">SUM(B62*C62)</f>
        <v>6566.57138</v>
      </c>
      <c r="E62" s="195">
        <f aca="true" t="shared" si="7" ref="E62:E73">SUM(D62*1.18)</f>
        <v>7748.5542284</v>
      </c>
      <c r="F62" s="159"/>
      <c r="G62" s="159"/>
    </row>
    <row r="63" spans="1:7" ht="15">
      <c r="A63" s="194">
        <v>2</v>
      </c>
      <c r="B63" s="194">
        <v>22.42</v>
      </c>
      <c r="C63" s="194">
        <v>292.889</v>
      </c>
      <c r="D63" s="195">
        <f t="shared" si="6"/>
        <v>6566.57138</v>
      </c>
      <c r="E63" s="195">
        <f t="shared" si="7"/>
        <v>7748.5542284</v>
      </c>
      <c r="F63" s="159"/>
      <c r="G63" s="159"/>
    </row>
    <row r="64" spans="1:7" ht="15">
      <c r="A64" s="194">
        <v>3</v>
      </c>
      <c r="B64" s="194">
        <v>22.42</v>
      </c>
      <c r="C64" s="194">
        <v>292.889</v>
      </c>
      <c r="D64" s="195">
        <f t="shared" si="6"/>
        <v>6566.57138</v>
      </c>
      <c r="E64" s="195">
        <f t="shared" si="7"/>
        <v>7748.5542284</v>
      </c>
      <c r="F64" s="159"/>
      <c r="G64" s="159"/>
    </row>
    <row r="65" spans="1:7" ht="15">
      <c r="A65" s="194">
        <v>4</v>
      </c>
      <c r="B65" s="194">
        <v>22.42</v>
      </c>
      <c r="C65" s="194">
        <v>292.889</v>
      </c>
      <c r="D65" s="195">
        <f t="shared" si="6"/>
        <v>6566.57138</v>
      </c>
      <c r="E65" s="195">
        <f t="shared" si="7"/>
        <v>7748.5542284</v>
      </c>
      <c r="F65" s="159"/>
      <c r="G65" s="159"/>
    </row>
    <row r="66" spans="1:7" ht="15">
      <c r="A66" s="194">
        <v>5</v>
      </c>
      <c r="B66" s="194">
        <v>22.42</v>
      </c>
      <c r="C66" s="194">
        <v>292.889</v>
      </c>
      <c r="D66" s="195">
        <f t="shared" si="6"/>
        <v>6566.57138</v>
      </c>
      <c r="E66" s="195">
        <f t="shared" si="7"/>
        <v>7748.5542284</v>
      </c>
      <c r="F66" s="159"/>
      <c r="G66" s="159"/>
    </row>
    <row r="67" spans="1:7" ht="15">
      <c r="A67" s="194">
        <v>6</v>
      </c>
      <c r="B67" s="194">
        <v>22.42</v>
      </c>
      <c r="C67" s="194">
        <v>292.889</v>
      </c>
      <c r="D67" s="195">
        <f t="shared" si="6"/>
        <v>6566.57138</v>
      </c>
      <c r="E67" s="195">
        <f t="shared" si="7"/>
        <v>7748.5542284</v>
      </c>
      <c r="F67" s="159"/>
      <c r="G67" s="159"/>
    </row>
    <row r="68" spans="1:7" ht="15">
      <c r="A68" s="194">
        <v>7</v>
      </c>
      <c r="B68" s="194">
        <v>23.43</v>
      </c>
      <c r="C68" s="194">
        <v>296.889</v>
      </c>
      <c r="D68" s="195">
        <f t="shared" si="6"/>
        <v>6956.10927</v>
      </c>
      <c r="E68" s="195">
        <f t="shared" si="7"/>
        <v>8208.208938599999</v>
      </c>
      <c r="F68" s="159"/>
      <c r="G68" s="159"/>
    </row>
    <row r="69" spans="1:7" ht="15">
      <c r="A69" s="194">
        <v>8</v>
      </c>
      <c r="B69" s="194">
        <v>23.43</v>
      </c>
      <c r="C69" s="194">
        <v>292.889</v>
      </c>
      <c r="D69" s="195">
        <f t="shared" si="6"/>
        <v>6862.389270000001</v>
      </c>
      <c r="E69" s="195">
        <f t="shared" si="7"/>
        <v>8097.6193386</v>
      </c>
      <c r="F69" s="159"/>
      <c r="G69" s="159"/>
    </row>
    <row r="70" spans="1:7" ht="15">
      <c r="A70" s="194">
        <v>9</v>
      </c>
      <c r="B70" s="194">
        <v>23.43</v>
      </c>
      <c r="C70" s="194">
        <v>292.889</v>
      </c>
      <c r="D70" s="195">
        <f t="shared" si="6"/>
        <v>6862.389270000001</v>
      </c>
      <c r="E70" s="195">
        <f t="shared" si="7"/>
        <v>8097.6193386</v>
      </c>
      <c r="F70" s="159"/>
      <c r="G70" s="159"/>
    </row>
    <row r="71" spans="1:7" ht="15">
      <c r="A71" s="194">
        <v>10</v>
      </c>
      <c r="B71" s="194">
        <v>23.43</v>
      </c>
      <c r="C71" s="194">
        <v>292.889</v>
      </c>
      <c r="D71" s="195">
        <f t="shared" si="6"/>
        <v>6862.389270000001</v>
      </c>
      <c r="E71" s="195">
        <f t="shared" si="7"/>
        <v>8097.6193386</v>
      </c>
      <c r="F71" s="159"/>
      <c r="G71" s="159"/>
    </row>
    <row r="72" spans="1:7" ht="15">
      <c r="A72" s="194">
        <v>11</v>
      </c>
      <c r="B72" s="194">
        <v>23.43</v>
      </c>
      <c r="C72" s="194">
        <v>292.889</v>
      </c>
      <c r="D72" s="195">
        <f t="shared" si="6"/>
        <v>6862.389270000001</v>
      </c>
      <c r="E72" s="195">
        <f t="shared" si="7"/>
        <v>8097.6193386</v>
      </c>
      <c r="F72" s="159"/>
      <c r="G72" s="159"/>
    </row>
    <row r="73" spans="1:7" ht="15">
      <c r="A73" s="194">
        <v>12</v>
      </c>
      <c r="B73" s="194">
        <v>23.43</v>
      </c>
      <c r="C73" s="194">
        <v>292.889</v>
      </c>
      <c r="D73" s="195">
        <f t="shared" si="6"/>
        <v>6862.389270000001</v>
      </c>
      <c r="E73" s="195">
        <f t="shared" si="7"/>
        <v>8097.6193386</v>
      </c>
      <c r="F73" s="159"/>
      <c r="G73" s="159"/>
    </row>
    <row r="74" spans="1:7" ht="15">
      <c r="A74" s="194" t="s">
        <v>156</v>
      </c>
      <c r="B74" s="194"/>
      <c r="C74" s="194">
        <f>SUM(C62:C73)</f>
        <v>3518.668000000001</v>
      </c>
      <c r="D74" s="195">
        <f>SUM(D62:D73)</f>
        <v>80667.4839</v>
      </c>
      <c r="E74" s="202">
        <f>SUM(E62:E73)-0.01</f>
        <v>95187.62100199999</v>
      </c>
      <c r="F74" s="159"/>
      <c r="G74" s="159"/>
    </row>
    <row r="75" spans="1:7" ht="15">
      <c r="A75" s="158" t="s">
        <v>289</v>
      </c>
      <c r="B75" s="158"/>
      <c r="C75" s="158"/>
      <c r="D75" s="196">
        <f>SUM(E58+E74)-0.01</f>
        <v>178676.1977492</v>
      </c>
      <c r="E75" s="158" t="s">
        <v>108</v>
      </c>
      <c r="F75" s="159"/>
      <c r="G75" s="159"/>
    </row>
    <row r="76" spans="1:7" ht="15">
      <c r="A76" s="159"/>
      <c r="B76" s="159"/>
      <c r="C76" s="159"/>
      <c r="D76" s="159"/>
      <c r="E76" s="159"/>
      <c r="F76" s="159"/>
      <c r="G76" s="159"/>
    </row>
    <row r="77" spans="1:7" ht="15">
      <c r="A77" s="158" t="s">
        <v>303</v>
      </c>
      <c r="B77" s="159"/>
      <c r="C77" s="159"/>
      <c r="D77" s="159"/>
      <c r="E77" s="159"/>
      <c r="F77" s="159"/>
      <c r="G77" s="159"/>
    </row>
    <row r="78" spans="1:7" ht="15">
      <c r="A78" s="159"/>
      <c r="B78" s="159"/>
      <c r="C78" s="159"/>
      <c r="D78" s="159"/>
      <c r="E78" s="159"/>
      <c r="F78" s="159"/>
      <c r="G78" s="159"/>
    </row>
    <row r="79" spans="1:7" ht="25.5" customHeight="1">
      <c r="A79" s="194"/>
      <c r="B79" s="244"/>
      <c r="C79" s="244" t="s">
        <v>360</v>
      </c>
      <c r="D79" s="244"/>
      <c r="E79" s="612" t="s">
        <v>291</v>
      </c>
      <c r="F79" s="157"/>
      <c r="G79" s="159"/>
    </row>
    <row r="80" spans="1:7" ht="21.75" customHeight="1">
      <c r="A80" s="194" t="s">
        <v>152</v>
      </c>
      <c r="B80" s="244" t="s">
        <v>174</v>
      </c>
      <c r="C80" s="244" t="s">
        <v>288</v>
      </c>
      <c r="D80" s="244" t="s">
        <v>290</v>
      </c>
      <c r="E80" s="613"/>
      <c r="F80" s="198"/>
      <c r="G80" s="159"/>
    </row>
    <row r="81" spans="1:7" ht="15">
      <c r="A81" s="194">
        <v>1</v>
      </c>
      <c r="B81" s="187">
        <v>4.54</v>
      </c>
      <c r="C81" s="186">
        <v>7000</v>
      </c>
      <c r="D81" s="195">
        <f aca="true" t="shared" si="8" ref="D81:D92">SUM(B81*C81)</f>
        <v>31780</v>
      </c>
      <c r="E81" s="195">
        <f aca="true" t="shared" si="9" ref="E81:E92">SUM(D81*1.18)</f>
        <v>37500.4</v>
      </c>
      <c r="F81" s="199"/>
      <c r="G81" s="159"/>
    </row>
    <row r="82" spans="1:7" ht="15">
      <c r="A82" s="194">
        <v>2</v>
      </c>
      <c r="B82" s="187">
        <v>4.54</v>
      </c>
      <c r="C82" s="186">
        <v>9000</v>
      </c>
      <c r="D82" s="195">
        <f>SUM(B82*C82)</f>
        <v>40860</v>
      </c>
      <c r="E82" s="195">
        <f t="shared" si="9"/>
        <v>48214.799999999996</v>
      </c>
      <c r="F82" s="199"/>
      <c r="G82" s="159"/>
    </row>
    <row r="83" spans="1:7" ht="15">
      <c r="A83" s="194">
        <v>3</v>
      </c>
      <c r="B83" s="187">
        <v>4.54</v>
      </c>
      <c r="C83" s="186">
        <v>9000</v>
      </c>
      <c r="D83" s="195">
        <f t="shared" si="8"/>
        <v>40860</v>
      </c>
      <c r="E83" s="195">
        <f t="shared" si="9"/>
        <v>48214.799999999996</v>
      </c>
      <c r="F83" s="199"/>
      <c r="G83" s="159"/>
    </row>
    <row r="84" spans="1:7" ht="15">
      <c r="A84" s="194">
        <v>4</v>
      </c>
      <c r="B84" s="187">
        <v>4.54</v>
      </c>
      <c r="C84" s="186">
        <v>8500</v>
      </c>
      <c r="D84" s="195">
        <f t="shared" si="8"/>
        <v>38590</v>
      </c>
      <c r="E84" s="195">
        <f t="shared" si="9"/>
        <v>45536.2</v>
      </c>
      <c r="F84" s="199"/>
      <c r="G84" s="159"/>
    </row>
    <row r="85" spans="1:7" ht="15">
      <c r="A85" s="194">
        <v>5</v>
      </c>
      <c r="B85" s="187">
        <v>4.54</v>
      </c>
      <c r="C85" s="186">
        <v>8500</v>
      </c>
      <c r="D85" s="195">
        <f t="shared" si="8"/>
        <v>38590</v>
      </c>
      <c r="E85" s="195">
        <f t="shared" si="9"/>
        <v>45536.2</v>
      </c>
      <c r="F85" s="199"/>
      <c r="G85" s="159"/>
    </row>
    <row r="86" spans="1:7" ht="15">
      <c r="A86" s="194">
        <v>6</v>
      </c>
      <c r="B86" s="187">
        <v>4.54</v>
      </c>
      <c r="C86" s="186">
        <v>8500</v>
      </c>
      <c r="D86" s="195">
        <f t="shared" si="8"/>
        <v>38590</v>
      </c>
      <c r="E86" s="195">
        <f t="shared" si="9"/>
        <v>45536.2</v>
      </c>
      <c r="F86" s="199"/>
      <c r="G86" s="159"/>
    </row>
    <row r="87" spans="1:7" ht="15">
      <c r="A87" s="194">
        <v>7</v>
      </c>
      <c r="B87" s="187">
        <v>4.74</v>
      </c>
      <c r="C87" s="186">
        <v>5400</v>
      </c>
      <c r="D87" s="195">
        <f t="shared" si="8"/>
        <v>25596</v>
      </c>
      <c r="E87" s="195">
        <f t="shared" si="9"/>
        <v>30203.28</v>
      </c>
      <c r="F87" s="199"/>
      <c r="G87" s="159"/>
    </row>
    <row r="88" spans="1:7" ht="15">
      <c r="A88" s="194">
        <v>8</v>
      </c>
      <c r="B88" s="187">
        <v>4.74</v>
      </c>
      <c r="C88" s="186">
        <v>7500</v>
      </c>
      <c r="D88" s="195">
        <f t="shared" si="8"/>
        <v>35550</v>
      </c>
      <c r="E88" s="195">
        <f t="shared" si="9"/>
        <v>41949</v>
      </c>
      <c r="F88" s="199"/>
      <c r="G88" s="159"/>
    </row>
    <row r="89" spans="1:7" ht="15">
      <c r="A89" s="194">
        <v>9</v>
      </c>
      <c r="B89" s="187">
        <v>4.74</v>
      </c>
      <c r="C89" s="186">
        <v>9000</v>
      </c>
      <c r="D89" s="195">
        <f t="shared" si="8"/>
        <v>42660</v>
      </c>
      <c r="E89" s="195">
        <f t="shared" si="9"/>
        <v>50338.799999999996</v>
      </c>
      <c r="F89" s="199"/>
      <c r="G89" s="159"/>
    </row>
    <row r="90" spans="1:7" ht="15">
      <c r="A90" s="194">
        <v>10</v>
      </c>
      <c r="B90" s="187">
        <v>4.74</v>
      </c>
      <c r="C90" s="186">
        <v>10000</v>
      </c>
      <c r="D90" s="195">
        <f t="shared" si="8"/>
        <v>47400</v>
      </c>
      <c r="E90" s="195">
        <f t="shared" si="9"/>
        <v>55932</v>
      </c>
      <c r="F90" s="199"/>
      <c r="G90" s="159"/>
    </row>
    <row r="91" spans="1:7" ht="15">
      <c r="A91" s="194">
        <v>11</v>
      </c>
      <c r="B91" s="187">
        <v>4.74</v>
      </c>
      <c r="C91" s="186">
        <v>10400</v>
      </c>
      <c r="D91" s="195">
        <f t="shared" si="8"/>
        <v>49296</v>
      </c>
      <c r="E91" s="195">
        <f t="shared" si="9"/>
        <v>58169.28</v>
      </c>
      <c r="F91" s="199"/>
      <c r="G91" s="159"/>
    </row>
    <row r="92" spans="1:7" ht="15">
      <c r="A92" s="194">
        <v>12</v>
      </c>
      <c r="B92" s="187">
        <v>4.74</v>
      </c>
      <c r="C92" s="186">
        <v>10600</v>
      </c>
      <c r="D92" s="195">
        <f t="shared" si="8"/>
        <v>50244</v>
      </c>
      <c r="E92" s="195">
        <f t="shared" si="9"/>
        <v>59287.92</v>
      </c>
      <c r="F92" s="199"/>
      <c r="G92" s="159"/>
    </row>
    <row r="93" spans="1:7" ht="15">
      <c r="A93" s="194" t="s">
        <v>156</v>
      </c>
      <c r="B93" s="188"/>
      <c r="C93" s="189">
        <f>SUM(C81:C92)</f>
        <v>103400</v>
      </c>
      <c r="D93" s="195">
        <f>SUM(D81:D92)</f>
        <v>480016</v>
      </c>
      <c r="E93" s="195">
        <f>SUM(E81:E92)</f>
        <v>566418.88</v>
      </c>
      <c r="F93" s="199"/>
      <c r="G93" s="159"/>
    </row>
    <row r="94" spans="1:7" ht="15">
      <c r="A94" s="158" t="s">
        <v>289</v>
      </c>
      <c r="B94" s="158"/>
      <c r="C94" s="158"/>
      <c r="D94" s="196">
        <f>SUM(E93)</f>
        <v>566418.88</v>
      </c>
      <c r="E94" s="158" t="s">
        <v>108</v>
      </c>
      <c r="F94" s="159"/>
      <c r="G94" s="159"/>
    </row>
    <row r="95" spans="1:7" ht="15">
      <c r="A95" s="159"/>
      <c r="B95" s="159"/>
      <c r="C95" s="159"/>
      <c r="D95" s="159"/>
      <c r="E95" s="159"/>
      <c r="F95" s="159"/>
      <c r="G95" s="159"/>
    </row>
    <row r="96" spans="1:7" ht="15.75">
      <c r="A96" s="606" t="s">
        <v>304</v>
      </c>
      <c r="B96" s="607"/>
      <c r="C96" s="607"/>
      <c r="D96" s="196">
        <f>SUM(D75+D40+D94)</f>
        <v>2011933.53318804</v>
      </c>
      <c r="E96" s="159"/>
      <c r="F96" s="159"/>
      <c r="G96" s="159"/>
    </row>
    <row r="97" spans="1:7" ht="15">
      <c r="A97" s="159"/>
      <c r="B97" s="159"/>
      <c r="C97" s="159"/>
      <c r="D97" s="159"/>
      <c r="E97" s="159"/>
      <c r="F97" s="159"/>
      <c r="G97" s="159"/>
    </row>
    <row r="98" spans="1:7" ht="15">
      <c r="A98" s="159" t="s">
        <v>112</v>
      </c>
      <c r="B98" s="159"/>
      <c r="C98" s="159"/>
      <c r="D98" s="159"/>
      <c r="E98" s="159" t="s">
        <v>272</v>
      </c>
      <c r="F98" s="159"/>
      <c r="G98" s="159"/>
    </row>
    <row r="99" spans="1:7" ht="15">
      <c r="A99" s="159" t="s">
        <v>113</v>
      </c>
      <c r="B99" s="159"/>
      <c r="C99" s="159"/>
      <c r="D99" s="159"/>
      <c r="E99" s="159" t="s">
        <v>273</v>
      </c>
      <c r="F99" s="159"/>
      <c r="G99" s="159"/>
    </row>
    <row r="100" spans="1:7" ht="15">
      <c r="A100" s="159" t="s">
        <v>119</v>
      </c>
      <c r="B100" s="159"/>
      <c r="C100" s="159"/>
      <c r="D100" s="159"/>
      <c r="E100" s="159" t="s">
        <v>292</v>
      </c>
      <c r="F100" s="159"/>
      <c r="G100" s="159"/>
    </row>
    <row r="103" spans="1:5" ht="15.75">
      <c r="A103" s="574" t="s">
        <v>355</v>
      </c>
      <c r="B103" s="574"/>
      <c r="C103" s="574"/>
      <c r="D103" s="574"/>
      <c r="E103" s="574"/>
    </row>
    <row r="104" spans="1:4" ht="15.75">
      <c r="A104" s="61"/>
      <c r="B104" s="61"/>
      <c r="C104" s="61"/>
      <c r="D104" s="61"/>
    </row>
    <row r="105" spans="1:5" ht="15.75">
      <c r="A105" s="577" t="s">
        <v>105</v>
      </c>
      <c r="B105" s="577"/>
      <c r="C105" s="577"/>
      <c r="D105" s="577"/>
      <c r="E105" s="577"/>
    </row>
    <row r="106" spans="1:5" ht="15.75">
      <c r="A106" s="577" t="s">
        <v>148</v>
      </c>
      <c r="B106" s="577"/>
      <c r="C106" s="577"/>
      <c r="D106" s="577"/>
      <c r="E106" s="577"/>
    </row>
    <row r="107" spans="1:4" ht="15">
      <c r="A107" s="57"/>
      <c r="B107" s="57"/>
      <c r="C107" s="57"/>
      <c r="D107" s="57"/>
    </row>
    <row r="108" spans="1:5" ht="19.5">
      <c r="A108" s="611" t="s">
        <v>139</v>
      </c>
      <c r="B108" s="611"/>
      <c r="C108" s="611"/>
      <c r="D108" s="611"/>
      <c r="E108" s="611"/>
    </row>
    <row r="109" spans="1:5" ht="15">
      <c r="A109" s="159" t="s">
        <v>301</v>
      </c>
      <c r="B109" s="159"/>
      <c r="C109" s="159"/>
      <c r="D109" s="159"/>
      <c r="E109" s="159"/>
    </row>
    <row r="110" spans="1:5" ht="15">
      <c r="A110" s="159"/>
      <c r="B110" s="159"/>
      <c r="C110" s="159"/>
      <c r="D110" s="159"/>
      <c r="E110" s="159"/>
    </row>
    <row r="111" spans="1:5" ht="15">
      <c r="A111" s="244"/>
      <c r="B111" s="244"/>
      <c r="C111" s="244" t="s">
        <v>356</v>
      </c>
      <c r="D111" s="244"/>
      <c r="E111" s="612" t="s">
        <v>291</v>
      </c>
    </row>
    <row r="112" spans="1:5" ht="15">
      <c r="A112" s="244" t="s">
        <v>152</v>
      </c>
      <c r="B112" s="244" t="s">
        <v>174</v>
      </c>
      <c r="C112" s="244" t="s">
        <v>288</v>
      </c>
      <c r="D112" s="244" t="s">
        <v>290</v>
      </c>
      <c r="E112" s="613"/>
    </row>
    <row r="113" spans="1:5" ht="15">
      <c r="A113" s="194">
        <v>1</v>
      </c>
      <c r="B113" s="194">
        <v>1174.66</v>
      </c>
      <c r="C113" s="194">
        <v>111.9096</v>
      </c>
      <c r="D113" s="195">
        <f>SUM(B113*C113)</f>
        <v>131455.730736</v>
      </c>
      <c r="E113" s="195">
        <f>SUM(D113*1.18)</f>
        <v>155117.76226848</v>
      </c>
    </row>
    <row r="114" spans="1:5" ht="15">
      <c r="A114" s="194">
        <v>2</v>
      </c>
      <c r="B114" s="194">
        <v>1174.66</v>
      </c>
      <c r="C114" s="194">
        <v>111.9096</v>
      </c>
      <c r="D114" s="195">
        <f aca="true" t="shared" si="10" ref="D114:D124">SUM(B114*C114)</f>
        <v>131455.730736</v>
      </c>
      <c r="E114" s="195">
        <f aca="true" t="shared" si="11" ref="E114:E124">SUM(D114*1.18)</f>
        <v>155117.76226848</v>
      </c>
    </row>
    <row r="115" spans="1:5" ht="15">
      <c r="A115" s="194">
        <v>3</v>
      </c>
      <c r="B115" s="194">
        <v>1174.66</v>
      </c>
      <c r="C115" s="194">
        <v>102.5838</v>
      </c>
      <c r="D115" s="195">
        <f t="shared" si="10"/>
        <v>120501.08650800001</v>
      </c>
      <c r="E115" s="195">
        <f t="shared" si="11"/>
        <v>142191.28207944</v>
      </c>
    </row>
    <row r="116" spans="1:5" ht="15">
      <c r="A116" s="194">
        <v>4</v>
      </c>
      <c r="B116" s="194">
        <v>1174.66</v>
      </c>
      <c r="C116" s="194">
        <v>74.6064</v>
      </c>
      <c r="D116" s="195">
        <f t="shared" si="10"/>
        <v>87637.153824</v>
      </c>
      <c r="E116" s="195">
        <f t="shared" si="11"/>
        <v>103411.84151231998</v>
      </c>
    </row>
    <row r="117" spans="1:5" ht="15">
      <c r="A117" s="194">
        <v>5</v>
      </c>
      <c r="B117" s="194">
        <v>1174.66</v>
      </c>
      <c r="C117" s="194">
        <v>46.629</v>
      </c>
      <c r="D117" s="195">
        <f t="shared" si="10"/>
        <v>54773.22114</v>
      </c>
      <c r="E117" s="195">
        <f t="shared" si="11"/>
        <v>64632.400945199995</v>
      </c>
    </row>
    <row r="118" spans="1:5" ht="15">
      <c r="A118" s="194">
        <v>6</v>
      </c>
      <c r="B118" s="194">
        <v>1174.66</v>
      </c>
      <c r="C118" s="194">
        <v>37.3032</v>
      </c>
      <c r="D118" s="195">
        <f t="shared" si="10"/>
        <v>43818.576912</v>
      </c>
      <c r="E118" s="195">
        <f t="shared" si="11"/>
        <v>51705.92075615999</v>
      </c>
    </row>
    <row r="119" spans="1:5" ht="15">
      <c r="A119" s="194">
        <v>7</v>
      </c>
      <c r="B119" s="195">
        <v>1224</v>
      </c>
      <c r="C119" s="194">
        <v>37.3032</v>
      </c>
      <c r="D119" s="195">
        <f t="shared" si="10"/>
        <v>45659.116799999996</v>
      </c>
      <c r="E119" s="195">
        <f t="shared" si="11"/>
        <v>53877.75782399999</v>
      </c>
    </row>
    <row r="120" spans="1:5" ht="15">
      <c r="A120" s="194">
        <v>8</v>
      </c>
      <c r="B120" s="195">
        <v>1224</v>
      </c>
      <c r="C120" s="194">
        <v>46.629</v>
      </c>
      <c r="D120" s="195">
        <f t="shared" si="10"/>
        <v>57073.896</v>
      </c>
      <c r="E120" s="195">
        <f t="shared" si="11"/>
        <v>67347.19728</v>
      </c>
    </row>
    <row r="121" spans="1:5" ht="15">
      <c r="A121" s="194">
        <v>9</v>
      </c>
      <c r="B121" s="195">
        <v>1224</v>
      </c>
      <c r="C121" s="194">
        <v>55.9548</v>
      </c>
      <c r="D121" s="195">
        <f t="shared" si="10"/>
        <v>68488.6752</v>
      </c>
      <c r="E121" s="195">
        <f t="shared" si="11"/>
        <v>80816.636736</v>
      </c>
    </row>
    <row r="122" spans="1:5" ht="15">
      <c r="A122" s="194">
        <v>10</v>
      </c>
      <c r="B122" s="195">
        <v>1224</v>
      </c>
      <c r="C122" s="194">
        <v>83.9322</v>
      </c>
      <c r="D122" s="195">
        <f t="shared" si="10"/>
        <v>102733.0128</v>
      </c>
      <c r="E122" s="195">
        <f t="shared" si="11"/>
        <v>121224.955104</v>
      </c>
    </row>
    <row r="123" spans="1:5" ht="15">
      <c r="A123" s="194">
        <v>11</v>
      </c>
      <c r="B123" s="195">
        <v>1224</v>
      </c>
      <c r="C123" s="194">
        <v>93.258</v>
      </c>
      <c r="D123" s="195">
        <f t="shared" si="10"/>
        <v>114147.792</v>
      </c>
      <c r="E123" s="195">
        <f t="shared" si="11"/>
        <v>134694.39456</v>
      </c>
    </row>
    <row r="124" spans="1:5" ht="15">
      <c r="A124" s="194">
        <v>12</v>
      </c>
      <c r="B124" s="195">
        <v>1224</v>
      </c>
      <c r="C124" s="194">
        <v>130.5612</v>
      </c>
      <c r="D124" s="195">
        <f t="shared" si="10"/>
        <v>159806.9088</v>
      </c>
      <c r="E124" s="195">
        <f t="shared" si="11"/>
        <v>188572.152384</v>
      </c>
    </row>
    <row r="125" spans="1:5" ht="14.25">
      <c r="A125" s="158" t="s">
        <v>156</v>
      </c>
      <c r="B125" s="158"/>
      <c r="C125" s="200">
        <f>SUM(C113:C124)</f>
        <v>932.58</v>
      </c>
      <c r="D125" s="196">
        <f>SUM(D113:D124)</f>
        <v>1117550.901456</v>
      </c>
      <c r="E125" s="196">
        <f>SUM(E113:E124)-0.01</f>
        <v>1318710.0537180796</v>
      </c>
    </row>
    <row r="126" spans="1:5" ht="15">
      <c r="A126" s="159"/>
      <c r="B126" s="159"/>
      <c r="C126" s="159"/>
      <c r="D126" s="159"/>
      <c r="E126" s="159"/>
    </row>
    <row r="127" spans="1:5" ht="15">
      <c r="A127" s="194"/>
      <c r="B127" s="614" t="s">
        <v>361</v>
      </c>
      <c r="C127" s="615"/>
      <c r="D127" s="616"/>
      <c r="E127" s="612" t="s">
        <v>291</v>
      </c>
    </row>
    <row r="128" spans="1:5" ht="15">
      <c r="A128" s="194" t="s">
        <v>152</v>
      </c>
      <c r="B128" s="244" t="s">
        <v>174</v>
      </c>
      <c r="C128" s="244" t="s">
        <v>288</v>
      </c>
      <c r="D128" s="244" t="s">
        <v>290</v>
      </c>
      <c r="E128" s="613"/>
    </row>
    <row r="129" spans="1:5" ht="15">
      <c r="A129" s="194">
        <v>1</v>
      </c>
      <c r="B129" s="194">
        <v>26.81</v>
      </c>
      <c r="C129" s="194">
        <v>12.15876</v>
      </c>
      <c r="D129" s="195">
        <f aca="true" t="shared" si="12" ref="D129:D140">SUM(B129*C129)</f>
        <v>325.9763556</v>
      </c>
      <c r="E129" s="195">
        <f>SUM(D129*1.18)</f>
        <v>384.65209960799996</v>
      </c>
    </row>
    <row r="130" spans="1:5" ht="15">
      <c r="A130" s="194">
        <v>2</v>
      </c>
      <c r="B130" s="194">
        <v>26.81</v>
      </c>
      <c r="C130" s="194">
        <v>12.15876</v>
      </c>
      <c r="D130" s="195">
        <f t="shared" si="12"/>
        <v>325.9763556</v>
      </c>
      <c r="E130" s="195">
        <f aca="true" t="shared" si="13" ref="E130:E140">SUM(D130*1.18)</f>
        <v>384.65209960799996</v>
      </c>
    </row>
    <row r="131" spans="1:5" ht="15">
      <c r="A131" s="194">
        <v>3</v>
      </c>
      <c r="B131" s="194">
        <v>26.81</v>
      </c>
      <c r="C131" s="194">
        <v>11.14553</v>
      </c>
      <c r="D131" s="195">
        <f t="shared" si="12"/>
        <v>298.81165930000003</v>
      </c>
      <c r="E131" s="195">
        <f t="shared" si="13"/>
        <v>352.597757974</v>
      </c>
    </row>
    <row r="132" spans="1:5" ht="15">
      <c r="A132" s="194">
        <v>4</v>
      </c>
      <c r="B132" s="194">
        <v>26.81</v>
      </c>
      <c r="C132" s="194">
        <v>8.10584</v>
      </c>
      <c r="D132" s="195">
        <f t="shared" si="12"/>
        <v>217.3175704</v>
      </c>
      <c r="E132" s="195">
        <f t="shared" si="13"/>
        <v>256.434733072</v>
      </c>
    </row>
    <row r="133" spans="1:5" ht="15">
      <c r="A133" s="194">
        <v>5</v>
      </c>
      <c r="B133" s="194">
        <v>26.81</v>
      </c>
      <c r="C133" s="194">
        <v>5.06615</v>
      </c>
      <c r="D133" s="195">
        <f t="shared" si="12"/>
        <v>135.8234815</v>
      </c>
      <c r="E133" s="195">
        <f t="shared" si="13"/>
        <v>160.27170817</v>
      </c>
    </row>
    <row r="134" spans="1:5" ht="15">
      <c r="A134" s="194">
        <v>6</v>
      </c>
      <c r="B134" s="194">
        <v>26.81</v>
      </c>
      <c r="C134" s="194">
        <v>4.05292</v>
      </c>
      <c r="D134" s="195">
        <f t="shared" si="12"/>
        <v>108.6587852</v>
      </c>
      <c r="E134" s="195">
        <f t="shared" si="13"/>
        <v>128.217366536</v>
      </c>
    </row>
    <row r="135" spans="1:5" ht="15">
      <c r="A135" s="194">
        <v>7</v>
      </c>
      <c r="B135" s="194">
        <v>27.94</v>
      </c>
      <c r="C135" s="194">
        <v>4.05292</v>
      </c>
      <c r="D135" s="195">
        <f t="shared" si="12"/>
        <v>113.23858480000001</v>
      </c>
      <c r="E135" s="195">
        <f t="shared" si="13"/>
        <v>133.621530064</v>
      </c>
    </row>
    <row r="136" spans="1:5" ht="15">
      <c r="A136" s="194">
        <v>8</v>
      </c>
      <c r="B136" s="194">
        <v>27.94</v>
      </c>
      <c r="C136" s="194">
        <v>5.06615</v>
      </c>
      <c r="D136" s="195">
        <f t="shared" si="12"/>
        <v>141.54823100000002</v>
      </c>
      <c r="E136" s="195">
        <f t="shared" si="13"/>
        <v>167.02691258000002</v>
      </c>
    </row>
    <row r="137" spans="1:5" ht="15">
      <c r="A137" s="194">
        <v>9</v>
      </c>
      <c r="B137" s="194">
        <v>27.94</v>
      </c>
      <c r="C137" s="194">
        <v>6.07938</v>
      </c>
      <c r="D137" s="195">
        <f t="shared" si="12"/>
        <v>169.8578772</v>
      </c>
      <c r="E137" s="195">
        <f t="shared" si="13"/>
        <v>200.432295096</v>
      </c>
    </row>
    <row r="138" spans="1:5" ht="15">
      <c r="A138" s="194">
        <v>10</v>
      </c>
      <c r="B138" s="194">
        <v>27.94</v>
      </c>
      <c r="C138" s="194">
        <v>9.11907</v>
      </c>
      <c r="D138" s="195">
        <f t="shared" si="12"/>
        <v>254.78681580000003</v>
      </c>
      <c r="E138" s="195">
        <f t="shared" si="13"/>
        <v>300.648442644</v>
      </c>
    </row>
    <row r="139" spans="1:5" ht="15">
      <c r="A139" s="194">
        <v>11</v>
      </c>
      <c r="B139" s="194">
        <v>27.94</v>
      </c>
      <c r="C139" s="194">
        <v>10.1343</v>
      </c>
      <c r="D139" s="195">
        <f t="shared" si="12"/>
        <v>283.152342</v>
      </c>
      <c r="E139" s="195">
        <f t="shared" si="13"/>
        <v>334.11976355999997</v>
      </c>
    </row>
    <row r="140" spans="1:5" ht="15">
      <c r="A140" s="194">
        <v>12</v>
      </c>
      <c r="B140" s="194">
        <v>27.94</v>
      </c>
      <c r="C140" s="194">
        <v>14.18222</v>
      </c>
      <c r="D140" s="195">
        <f t="shared" si="12"/>
        <v>396.2512268</v>
      </c>
      <c r="E140" s="195">
        <f t="shared" si="13"/>
        <v>467.57644762399997</v>
      </c>
    </row>
    <row r="141" spans="1:5" ht="14.25">
      <c r="A141" s="158" t="s">
        <v>156</v>
      </c>
      <c r="B141" s="158"/>
      <c r="C141" s="201">
        <f>SUM(C129:C140)</f>
        <v>101.322</v>
      </c>
      <c r="D141" s="196">
        <f>SUM(D129:D140)</f>
        <v>2771.3992852</v>
      </c>
      <c r="E141" s="196">
        <f>SUM(E129:E140)</f>
        <v>3270.2511565360005</v>
      </c>
    </row>
    <row r="142" spans="1:5" ht="14.25">
      <c r="A142" s="158" t="s">
        <v>289</v>
      </c>
      <c r="B142" s="158"/>
      <c r="C142" s="158"/>
      <c r="D142" s="196">
        <f>SUM(E125+E141)</f>
        <v>1321980.3048746155</v>
      </c>
      <c r="E142" s="158" t="s">
        <v>108</v>
      </c>
    </row>
    <row r="143" spans="1:5" ht="15">
      <c r="A143" s="159"/>
      <c r="B143" s="159"/>
      <c r="C143" s="159"/>
      <c r="D143" s="159"/>
      <c r="E143" s="159"/>
    </row>
    <row r="144" spans="1:5" ht="15">
      <c r="A144" s="158" t="s">
        <v>302</v>
      </c>
      <c r="B144" s="159"/>
      <c r="C144" s="159"/>
      <c r="D144" s="159"/>
      <c r="E144" s="159"/>
    </row>
    <row r="145" spans="1:5" ht="15">
      <c r="A145" s="159"/>
      <c r="B145" s="159"/>
      <c r="C145" s="159"/>
      <c r="D145" s="159"/>
      <c r="E145" s="159"/>
    </row>
    <row r="146" spans="1:5" ht="15">
      <c r="A146" s="194"/>
      <c r="B146" s="614" t="s">
        <v>362</v>
      </c>
      <c r="C146" s="615"/>
      <c r="D146" s="616"/>
      <c r="E146" s="612" t="s">
        <v>291</v>
      </c>
    </row>
    <row r="147" spans="1:5" ht="15">
      <c r="A147" s="194" t="s">
        <v>152</v>
      </c>
      <c r="B147" s="244" t="s">
        <v>174</v>
      </c>
      <c r="C147" s="244" t="s">
        <v>288</v>
      </c>
      <c r="D147" s="244" t="s">
        <v>290</v>
      </c>
      <c r="E147" s="613"/>
    </row>
    <row r="148" spans="1:5" ht="15">
      <c r="A148" s="194">
        <v>1</v>
      </c>
      <c r="B148" s="194">
        <v>20.47</v>
      </c>
      <c r="C148" s="194">
        <v>292.889</v>
      </c>
      <c r="D148" s="195">
        <f aca="true" t="shared" si="14" ref="D148:D159">SUM(B148*C148)</f>
        <v>5995.43783</v>
      </c>
      <c r="E148" s="195">
        <f>SUM(D148*1.18)</f>
        <v>7074.616639399999</v>
      </c>
    </row>
    <row r="149" spans="1:5" ht="15">
      <c r="A149" s="194">
        <v>2</v>
      </c>
      <c r="B149" s="194">
        <v>20.47</v>
      </c>
      <c r="C149" s="194">
        <v>292.889</v>
      </c>
      <c r="D149" s="195">
        <f t="shared" si="14"/>
        <v>5995.43783</v>
      </c>
      <c r="E149" s="195">
        <f aca="true" t="shared" si="15" ref="E149:E159">SUM(D149*1.18)</f>
        <v>7074.616639399999</v>
      </c>
    </row>
    <row r="150" spans="1:5" ht="15">
      <c r="A150" s="194">
        <v>3</v>
      </c>
      <c r="B150" s="194">
        <v>20.47</v>
      </c>
      <c r="C150" s="194">
        <v>292.889</v>
      </c>
      <c r="D150" s="195">
        <f t="shared" si="14"/>
        <v>5995.43783</v>
      </c>
      <c r="E150" s="195">
        <f t="shared" si="15"/>
        <v>7074.616639399999</v>
      </c>
    </row>
    <row r="151" spans="1:5" ht="15">
      <c r="A151" s="194">
        <v>4</v>
      </c>
      <c r="B151" s="194">
        <v>20.47</v>
      </c>
      <c r="C151" s="194">
        <v>292.889</v>
      </c>
      <c r="D151" s="195">
        <f t="shared" si="14"/>
        <v>5995.43783</v>
      </c>
      <c r="E151" s="195">
        <f t="shared" si="15"/>
        <v>7074.616639399999</v>
      </c>
    </row>
    <row r="152" spans="1:5" ht="15">
      <c r="A152" s="194">
        <v>5</v>
      </c>
      <c r="B152" s="194">
        <v>20.47</v>
      </c>
      <c r="C152" s="194">
        <v>292.889</v>
      </c>
      <c r="D152" s="195">
        <f t="shared" si="14"/>
        <v>5995.43783</v>
      </c>
      <c r="E152" s="195">
        <f t="shared" si="15"/>
        <v>7074.616639399999</v>
      </c>
    </row>
    <row r="153" spans="1:5" ht="15">
      <c r="A153" s="194">
        <v>6</v>
      </c>
      <c r="B153" s="194">
        <v>20.47</v>
      </c>
      <c r="C153" s="194">
        <v>297.389</v>
      </c>
      <c r="D153" s="195">
        <f t="shared" si="14"/>
        <v>6087.55283</v>
      </c>
      <c r="E153" s="195">
        <f t="shared" si="15"/>
        <v>7183.3123393999995</v>
      </c>
    </row>
    <row r="154" spans="1:5" ht="15">
      <c r="A154" s="194">
        <v>7</v>
      </c>
      <c r="B154" s="194">
        <v>21.33</v>
      </c>
      <c r="C154" s="194">
        <v>301.389</v>
      </c>
      <c r="D154" s="195">
        <f t="shared" si="14"/>
        <v>6428.627369999999</v>
      </c>
      <c r="E154" s="195">
        <f t="shared" si="15"/>
        <v>7585.780296599999</v>
      </c>
    </row>
    <row r="155" spans="1:5" ht="15">
      <c r="A155" s="194">
        <v>8</v>
      </c>
      <c r="B155" s="194">
        <v>21.33</v>
      </c>
      <c r="C155" s="194">
        <v>297.389</v>
      </c>
      <c r="D155" s="195">
        <f t="shared" si="14"/>
        <v>6343.3073699999995</v>
      </c>
      <c r="E155" s="195">
        <f t="shared" si="15"/>
        <v>7485.102696599999</v>
      </c>
    </row>
    <row r="156" spans="1:5" ht="15">
      <c r="A156" s="194">
        <v>9</v>
      </c>
      <c r="B156" s="194">
        <v>21.33</v>
      </c>
      <c r="C156" s="194">
        <v>292.889</v>
      </c>
      <c r="D156" s="195">
        <f t="shared" si="14"/>
        <v>6247.32237</v>
      </c>
      <c r="E156" s="195">
        <f t="shared" si="15"/>
        <v>7371.8403966</v>
      </c>
    </row>
    <row r="157" spans="1:5" ht="15">
      <c r="A157" s="194">
        <v>10</v>
      </c>
      <c r="B157" s="194">
        <v>21.33</v>
      </c>
      <c r="C157" s="194">
        <v>292.889</v>
      </c>
      <c r="D157" s="195">
        <f t="shared" si="14"/>
        <v>6247.32237</v>
      </c>
      <c r="E157" s="195">
        <f t="shared" si="15"/>
        <v>7371.8403966</v>
      </c>
    </row>
    <row r="158" spans="1:5" ht="15">
      <c r="A158" s="194">
        <v>11</v>
      </c>
      <c r="B158" s="194">
        <v>21.33</v>
      </c>
      <c r="C158" s="194">
        <v>292.889</v>
      </c>
      <c r="D158" s="195">
        <f t="shared" si="14"/>
        <v>6247.32237</v>
      </c>
      <c r="E158" s="195">
        <f t="shared" si="15"/>
        <v>7371.8403966</v>
      </c>
    </row>
    <row r="159" spans="1:5" ht="15">
      <c r="A159" s="194">
        <v>12</v>
      </c>
      <c r="B159" s="194">
        <v>21.33</v>
      </c>
      <c r="C159" s="194">
        <v>292.889</v>
      </c>
      <c r="D159" s="195">
        <f t="shared" si="14"/>
        <v>6247.32237</v>
      </c>
      <c r="E159" s="195">
        <f t="shared" si="15"/>
        <v>7371.8403966</v>
      </c>
    </row>
    <row r="160" spans="1:5" ht="15">
      <c r="A160" s="194" t="s">
        <v>156</v>
      </c>
      <c r="B160" s="194"/>
      <c r="C160" s="194">
        <f>SUM(C148:C159)</f>
        <v>3532.168000000001</v>
      </c>
      <c r="D160" s="195">
        <f>SUM(D148:D159)</f>
        <v>73825.9662</v>
      </c>
      <c r="E160" s="202">
        <f>SUM(E148:E159)-0.03</f>
        <v>87114.61011600001</v>
      </c>
    </row>
    <row r="161" spans="1:5" ht="15">
      <c r="A161" s="159"/>
      <c r="B161" s="159"/>
      <c r="C161" s="159"/>
      <c r="D161" s="159"/>
      <c r="E161" s="159"/>
    </row>
    <row r="162" spans="1:5" ht="15">
      <c r="A162" s="194"/>
      <c r="B162" s="614" t="s">
        <v>363</v>
      </c>
      <c r="C162" s="615"/>
      <c r="D162" s="616"/>
      <c r="E162" s="612" t="s">
        <v>291</v>
      </c>
    </row>
    <row r="163" spans="1:5" ht="15">
      <c r="A163" s="194" t="s">
        <v>152</v>
      </c>
      <c r="B163" s="244" t="s">
        <v>174</v>
      </c>
      <c r="C163" s="244" t="s">
        <v>288</v>
      </c>
      <c r="D163" s="244" t="s">
        <v>290</v>
      </c>
      <c r="E163" s="613"/>
    </row>
    <row r="164" spans="1:5" ht="15">
      <c r="A164" s="194">
        <v>1</v>
      </c>
      <c r="B164" s="194">
        <v>23.43</v>
      </c>
      <c r="C164" s="194">
        <v>292.889</v>
      </c>
      <c r="D164" s="195">
        <f aca="true" t="shared" si="16" ref="D164:D175">SUM(B164*C164)</f>
        <v>6862.389270000001</v>
      </c>
      <c r="E164" s="195">
        <f aca="true" t="shared" si="17" ref="E164:E175">SUM(D164*1.18)</f>
        <v>8097.6193386</v>
      </c>
    </row>
    <row r="165" spans="1:5" ht="15">
      <c r="A165" s="194">
        <v>2</v>
      </c>
      <c r="B165" s="194">
        <v>23.43</v>
      </c>
      <c r="C165" s="194">
        <v>292.889</v>
      </c>
      <c r="D165" s="195">
        <f t="shared" si="16"/>
        <v>6862.389270000001</v>
      </c>
      <c r="E165" s="195">
        <f t="shared" si="17"/>
        <v>8097.6193386</v>
      </c>
    </row>
    <row r="166" spans="1:5" ht="15">
      <c r="A166" s="194">
        <v>3</v>
      </c>
      <c r="B166" s="194">
        <v>23.43</v>
      </c>
      <c r="C166" s="194">
        <v>292.889</v>
      </c>
      <c r="D166" s="195">
        <f t="shared" si="16"/>
        <v>6862.389270000001</v>
      </c>
      <c r="E166" s="195">
        <f t="shared" si="17"/>
        <v>8097.6193386</v>
      </c>
    </row>
    <row r="167" spans="1:5" ht="15">
      <c r="A167" s="194">
        <v>4</v>
      </c>
      <c r="B167" s="194">
        <v>23.43</v>
      </c>
      <c r="C167" s="194">
        <v>292.889</v>
      </c>
      <c r="D167" s="195">
        <f t="shared" si="16"/>
        <v>6862.389270000001</v>
      </c>
      <c r="E167" s="195">
        <f t="shared" si="17"/>
        <v>8097.6193386</v>
      </c>
    </row>
    <row r="168" spans="1:5" ht="15">
      <c r="A168" s="194">
        <v>5</v>
      </c>
      <c r="B168" s="194">
        <v>23.43</v>
      </c>
      <c r="C168" s="194">
        <v>292.889</v>
      </c>
      <c r="D168" s="195">
        <f t="shared" si="16"/>
        <v>6862.389270000001</v>
      </c>
      <c r="E168" s="195">
        <f t="shared" si="17"/>
        <v>8097.6193386</v>
      </c>
    </row>
    <row r="169" spans="1:5" ht="15">
      <c r="A169" s="194">
        <v>6</v>
      </c>
      <c r="B169" s="194">
        <v>23.43</v>
      </c>
      <c r="C169" s="194">
        <v>292.889</v>
      </c>
      <c r="D169" s="195">
        <f t="shared" si="16"/>
        <v>6862.389270000001</v>
      </c>
      <c r="E169" s="195">
        <f t="shared" si="17"/>
        <v>8097.6193386</v>
      </c>
    </row>
    <row r="170" spans="1:5" ht="15">
      <c r="A170" s="194">
        <v>7</v>
      </c>
      <c r="B170" s="194">
        <v>24.41</v>
      </c>
      <c r="C170" s="194">
        <v>296.889</v>
      </c>
      <c r="D170" s="195">
        <f t="shared" si="16"/>
        <v>7247.06049</v>
      </c>
      <c r="E170" s="195">
        <f t="shared" si="17"/>
        <v>8551.5313782</v>
      </c>
    </row>
    <row r="171" spans="1:5" ht="15">
      <c r="A171" s="194">
        <v>8</v>
      </c>
      <c r="B171" s="194">
        <v>24.41</v>
      </c>
      <c r="C171" s="194">
        <v>292.889</v>
      </c>
      <c r="D171" s="195">
        <f t="shared" si="16"/>
        <v>7149.42049</v>
      </c>
      <c r="E171" s="195">
        <f t="shared" si="17"/>
        <v>8436.3161782</v>
      </c>
    </row>
    <row r="172" spans="1:5" ht="15">
      <c r="A172" s="194">
        <v>9</v>
      </c>
      <c r="B172" s="194">
        <v>24.41</v>
      </c>
      <c r="C172" s="194">
        <v>292.889</v>
      </c>
      <c r="D172" s="195">
        <f t="shared" si="16"/>
        <v>7149.42049</v>
      </c>
      <c r="E172" s="195">
        <f t="shared" si="17"/>
        <v>8436.3161782</v>
      </c>
    </row>
    <row r="173" spans="1:5" ht="15">
      <c r="A173" s="194">
        <v>10</v>
      </c>
      <c r="B173" s="194">
        <v>24.41</v>
      </c>
      <c r="C173" s="194">
        <v>292.889</v>
      </c>
      <c r="D173" s="195">
        <f t="shared" si="16"/>
        <v>7149.42049</v>
      </c>
      <c r="E173" s="195">
        <f t="shared" si="17"/>
        <v>8436.3161782</v>
      </c>
    </row>
    <row r="174" spans="1:5" ht="15">
      <c r="A174" s="194">
        <v>11</v>
      </c>
      <c r="B174" s="194">
        <v>24.41</v>
      </c>
      <c r="C174" s="194">
        <v>292.889</v>
      </c>
      <c r="D174" s="195">
        <f t="shared" si="16"/>
        <v>7149.42049</v>
      </c>
      <c r="E174" s="195">
        <f t="shared" si="17"/>
        <v>8436.3161782</v>
      </c>
    </row>
    <row r="175" spans="1:5" ht="15">
      <c r="A175" s="194">
        <v>12</v>
      </c>
      <c r="B175" s="194">
        <v>24.41</v>
      </c>
      <c r="C175" s="194">
        <v>292.889</v>
      </c>
      <c r="D175" s="195">
        <f t="shared" si="16"/>
        <v>7149.42049</v>
      </c>
      <c r="E175" s="195">
        <f t="shared" si="17"/>
        <v>8436.3161782</v>
      </c>
    </row>
    <row r="176" spans="1:5" ht="15">
      <c r="A176" s="194" t="s">
        <v>156</v>
      </c>
      <c r="B176" s="194"/>
      <c r="C176" s="194">
        <f>SUM(C164:C175)</f>
        <v>3518.668000000001</v>
      </c>
      <c r="D176" s="195">
        <f>SUM(D164:D175)</f>
        <v>84168.49856000002</v>
      </c>
      <c r="E176" s="202">
        <f>SUM(E164:E175)-0.01</f>
        <v>99318.81830079999</v>
      </c>
    </row>
    <row r="177" spans="1:5" ht="14.25">
      <c r="A177" s="158" t="s">
        <v>289</v>
      </c>
      <c r="B177" s="158"/>
      <c r="C177" s="158"/>
      <c r="D177" s="196">
        <f>SUM(E160+E176)-0.01</f>
        <v>186433.41841679998</v>
      </c>
      <c r="E177" s="158" t="s">
        <v>108</v>
      </c>
    </row>
    <row r="178" spans="1:5" ht="15">
      <c r="A178" s="159"/>
      <c r="B178" s="159"/>
      <c r="C178" s="159"/>
      <c r="D178" s="159"/>
      <c r="E178" s="159"/>
    </row>
    <row r="179" spans="1:5" ht="15">
      <c r="A179" s="158" t="s">
        <v>303</v>
      </c>
      <c r="B179" s="159"/>
      <c r="C179" s="159"/>
      <c r="D179" s="159"/>
      <c r="E179" s="159"/>
    </row>
    <row r="180" spans="1:5" ht="15">
      <c r="A180" s="159"/>
      <c r="B180" s="159"/>
      <c r="C180" s="159"/>
      <c r="D180" s="159"/>
      <c r="E180" s="159"/>
    </row>
    <row r="181" spans="1:5" ht="15">
      <c r="A181" s="194"/>
      <c r="B181" s="244"/>
      <c r="C181" s="244" t="s">
        <v>364</v>
      </c>
      <c r="D181" s="244"/>
      <c r="E181" s="612" t="s">
        <v>291</v>
      </c>
    </row>
    <row r="182" spans="1:5" ht="15">
      <c r="A182" s="194" t="s">
        <v>152</v>
      </c>
      <c r="B182" s="244" t="s">
        <v>174</v>
      </c>
      <c r="C182" s="244" t="s">
        <v>288</v>
      </c>
      <c r="D182" s="244" t="s">
        <v>290</v>
      </c>
      <c r="E182" s="613"/>
    </row>
    <row r="183" spans="1:5" ht="15">
      <c r="A183" s="194">
        <v>1</v>
      </c>
      <c r="B183" s="187">
        <v>4.74</v>
      </c>
      <c r="C183" s="186">
        <v>7000</v>
      </c>
      <c r="D183" s="195">
        <f>SUM(B183*C183)</f>
        <v>33180</v>
      </c>
      <c r="E183" s="195">
        <f aca="true" t="shared" si="18" ref="E183:E194">SUM(D183*1.18)</f>
        <v>39152.4</v>
      </c>
    </row>
    <row r="184" spans="1:5" ht="15">
      <c r="A184" s="194">
        <v>2</v>
      </c>
      <c r="B184" s="187">
        <v>4.74</v>
      </c>
      <c r="C184" s="186">
        <v>9000</v>
      </c>
      <c r="D184" s="195">
        <f>SUM(B184*C184)</f>
        <v>42660</v>
      </c>
      <c r="E184" s="195">
        <f t="shared" si="18"/>
        <v>50338.799999999996</v>
      </c>
    </row>
    <row r="185" spans="1:5" ht="15">
      <c r="A185" s="194">
        <v>3</v>
      </c>
      <c r="B185" s="187">
        <v>4.74</v>
      </c>
      <c r="C185" s="186">
        <v>9000</v>
      </c>
      <c r="D185" s="195">
        <f aca="true" t="shared" si="19" ref="D185:D194">SUM(B185*C185)</f>
        <v>42660</v>
      </c>
      <c r="E185" s="195">
        <f t="shared" si="18"/>
        <v>50338.799999999996</v>
      </c>
    </row>
    <row r="186" spans="1:5" ht="15">
      <c r="A186" s="194">
        <v>4</v>
      </c>
      <c r="B186" s="187">
        <v>4.74</v>
      </c>
      <c r="C186" s="186">
        <v>8500</v>
      </c>
      <c r="D186" s="195">
        <f t="shared" si="19"/>
        <v>40290</v>
      </c>
      <c r="E186" s="195">
        <f t="shared" si="18"/>
        <v>47542.2</v>
      </c>
    </row>
    <row r="187" spans="1:5" ht="15">
      <c r="A187" s="194">
        <v>5</v>
      </c>
      <c r="B187" s="187">
        <v>4.74</v>
      </c>
      <c r="C187" s="186">
        <v>8500</v>
      </c>
      <c r="D187" s="195">
        <f t="shared" si="19"/>
        <v>40290</v>
      </c>
      <c r="E187" s="195">
        <f t="shared" si="18"/>
        <v>47542.2</v>
      </c>
    </row>
    <row r="188" spans="1:5" ht="15">
      <c r="A188" s="194">
        <v>6</v>
      </c>
      <c r="B188" s="187">
        <v>4.74</v>
      </c>
      <c r="C188" s="186">
        <v>8500</v>
      </c>
      <c r="D188" s="195">
        <f t="shared" si="19"/>
        <v>40290</v>
      </c>
      <c r="E188" s="195">
        <f t="shared" si="18"/>
        <v>47542.2</v>
      </c>
    </row>
    <row r="189" spans="1:5" ht="15">
      <c r="A189" s="194">
        <v>7</v>
      </c>
      <c r="B189" s="187">
        <v>4.94</v>
      </c>
      <c r="C189" s="186">
        <v>5400</v>
      </c>
      <c r="D189" s="195">
        <f t="shared" si="19"/>
        <v>26676.000000000004</v>
      </c>
      <c r="E189" s="195">
        <f t="shared" si="18"/>
        <v>31477.680000000004</v>
      </c>
    </row>
    <row r="190" spans="1:5" ht="15">
      <c r="A190" s="194">
        <v>8</v>
      </c>
      <c r="B190" s="187">
        <v>4.94</v>
      </c>
      <c r="C190" s="186">
        <v>7500</v>
      </c>
      <c r="D190" s="195">
        <f t="shared" si="19"/>
        <v>37050</v>
      </c>
      <c r="E190" s="195">
        <f t="shared" si="18"/>
        <v>43719</v>
      </c>
    </row>
    <row r="191" spans="1:5" ht="15">
      <c r="A191" s="194">
        <v>9</v>
      </c>
      <c r="B191" s="187">
        <v>4.94</v>
      </c>
      <c r="C191" s="186">
        <v>9000</v>
      </c>
      <c r="D191" s="195">
        <f t="shared" si="19"/>
        <v>44460</v>
      </c>
      <c r="E191" s="195">
        <f t="shared" si="18"/>
        <v>52462.799999999996</v>
      </c>
    </row>
    <row r="192" spans="1:5" ht="15">
      <c r="A192" s="194">
        <v>10</v>
      </c>
      <c r="B192" s="187">
        <v>4.94</v>
      </c>
      <c r="C192" s="186">
        <v>10000</v>
      </c>
      <c r="D192" s="195">
        <f t="shared" si="19"/>
        <v>49400.00000000001</v>
      </c>
      <c r="E192" s="195">
        <f t="shared" si="18"/>
        <v>58292.00000000001</v>
      </c>
    </row>
    <row r="193" spans="1:5" ht="15">
      <c r="A193" s="194">
        <v>11</v>
      </c>
      <c r="B193" s="187">
        <v>4.94</v>
      </c>
      <c r="C193" s="186">
        <v>10400</v>
      </c>
      <c r="D193" s="195">
        <f t="shared" si="19"/>
        <v>51376.00000000001</v>
      </c>
      <c r="E193" s="195">
        <f t="shared" si="18"/>
        <v>60623.68000000001</v>
      </c>
    </row>
    <row r="194" spans="1:5" ht="15">
      <c r="A194" s="194">
        <v>12</v>
      </c>
      <c r="B194" s="187">
        <v>4.94</v>
      </c>
      <c r="C194" s="186">
        <v>10600</v>
      </c>
      <c r="D194" s="195">
        <f t="shared" si="19"/>
        <v>52364.00000000001</v>
      </c>
      <c r="E194" s="195">
        <f t="shared" si="18"/>
        <v>61789.520000000004</v>
      </c>
    </row>
    <row r="195" spans="1:5" ht="15">
      <c r="A195" s="194" t="s">
        <v>156</v>
      </c>
      <c r="B195" s="188"/>
      <c r="C195" s="189">
        <f>SUM(C183:C194)</f>
        <v>103400</v>
      </c>
      <c r="D195" s="195">
        <f>SUM(D183:D194)</f>
        <v>500696</v>
      </c>
      <c r="E195" s="195">
        <f>SUM(E183:E194)</f>
        <v>590821.28</v>
      </c>
    </row>
    <row r="196" spans="1:5" ht="14.25">
      <c r="A196" s="158" t="s">
        <v>289</v>
      </c>
      <c r="B196" s="158"/>
      <c r="C196" s="158"/>
      <c r="D196" s="196">
        <f>SUM(E195)</f>
        <v>590821.28</v>
      </c>
      <c r="E196" s="158" t="s">
        <v>108</v>
      </c>
    </row>
    <row r="197" spans="1:5" ht="15">
      <c r="A197" s="159"/>
      <c r="B197" s="159"/>
      <c r="C197" s="159"/>
      <c r="D197" s="159"/>
      <c r="E197" s="159"/>
    </row>
    <row r="198" spans="1:5" ht="15.75">
      <c r="A198" s="606" t="s">
        <v>304</v>
      </c>
      <c r="B198" s="607"/>
      <c r="C198" s="607"/>
      <c r="D198" s="196">
        <f>SUM(D142+D177+D196)</f>
        <v>2099235.0032914155</v>
      </c>
      <c r="E198" s="159"/>
    </row>
    <row r="199" spans="1:5" ht="15">
      <c r="A199" s="159"/>
      <c r="B199" s="159"/>
      <c r="C199" s="159"/>
      <c r="D199" s="159"/>
      <c r="E199" s="159"/>
    </row>
    <row r="200" spans="1:5" ht="15">
      <c r="A200" s="159" t="s">
        <v>112</v>
      </c>
      <c r="B200" s="159"/>
      <c r="C200" s="159"/>
      <c r="D200" s="159"/>
      <c r="E200" s="159" t="s">
        <v>272</v>
      </c>
    </row>
    <row r="201" spans="1:5" ht="15">
      <c r="A201" s="159" t="s">
        <v>113</v>
      </c>
      <c r="B201" s="159"/>
      <c r="C201" s="159"/>
      <c r="D201" s="159"/>
      <c r="E201" s="159" t="s">
        <v>273</v>
      </c>
    </row>
    <row r="202" spans="1:5" ht="15">
      <c r="A202" s="159" t="s">
        <v>119</v>
      </c>
      <c r="B202" s="159"/>
      <c r="C202" s="159"/>
      <c r="D202" s="159"/>
      <c r="E202" s="159" t="s">
        <v>292</v>
      </c>
    </row>
  </sheetData>
  <sheetProtection/>
  <mergeCells count="26">
    <mergeCell ref="E181:E182"/>
    <mergeCell ref="A198:C198"/>
    <mergeCell ref="B25:D25"/>
    <mergeCell ref="B44:D44"/>
    <mergeCell ref="B60:D60"/>
    <mergeCell ref="B127:D127"/>
    <mergeCell ref="B146:D146"/>
    <mergeCell ref="B162:D162"/>
    <mergeCell ref="A106:E106"/>
    <mergeCell ref="A108:E108"/>
    <mergeCell ref="E111:E112"/>
    <mergeCell ref="E127:E128"/>
    <mergeCell ref="E146:E147"/>
    <mergeCell ref="E162:E163"/>
    <mergeCell ref="E79:E80"/>
    <mergeCell ref="A1:E1"/>
    <mergeCell ref="A3:E3"/>
    <mergeCell ref="A6:E6"/>
    <mergeCell ref="A103:E103"/>
    <mergeCell ref="A105:E105"/>
    <mergeCell ref="A96:C96"/>
    <mergeCell ref="A4:E4"/>
    <mergeCell ref="E9:E10"/>
    <mergeCell ref="E25:E26"/>
    <mergeCell ref="E44:E45"/>
    <mergeCell ref="E60:E61"/>
  </mergeCells>
  <printOptions/>
  <pageMargins left="0.7" right="0.7" top="0.45" bottom="0.46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9"/>
  <sheetViews>
    <sheetView view="pageBreakPreview" zoomScaleSheetLayoutView="100" zoomScalePageLayoutView="0" workbookViewId="0" topLeftCell="A77">
      <selection activeCell="C74" sqref="C74"/>
    </sheetView>
  </sheetViews>
  <sheetFormatPr defaultColWidth="9.00390625" defaultRowHeight="12.75"/>
  <cols>
    <col min="1" max="1" width="29.25390625" style="57" customWidth="1"/>
    <col min="2" max="2" width="20.125" style="57" customWidth="1"/>
    <col min="3" max="3" width="12.25390625" style="57" customWidth="1"/>
    <col min="4" max="4" width="13.625" style="57" customWidth="1"/>
    <col min="5" max="5" width="14.125" style="57" customWidth="1"/>
    <col min="6" max="6" width="10.75390625" style="57" customWidth="1"/>
    <col min="7" max="7" width="17.375" style="57" customWidth="1"/>
    <col min="8" max="16384" width="9.125" style="57" customWidth="1"/>
  </cols>
  <sheetData>
    <row r="1" spans="1:4" ht="15.75">
      <c r="A1" s="574" t="s">
        <v>353</v>
      </c>
      <c r="B1" s="574"/>
      <c r="C1" s="574"/>
      <c r="D1" s="574"/>
    </row>
    <row r="2" spans="1:4" ht="10.5" customHeight="1">
      <c r="A2" s="61"/>
      <c r="B2" s="61"/>
      <c r="C2" s="61"/>
      <c r="D2" s="61"/>
    </row>
    <row r="3" spans="1:5" ht="18.75" customHeight="1">
      <c r="A3" s="577" t="s">
        <v>105</v>
      </c>
      <c r="B3" s="577"/>
      <c r="C3" s="577"/>
      <c r="D3" s="577"/>
      <c r="E3" s="122"/>
    </row>
    <row r="4" spans="1:5" ht="14.25" customHeight="1">
      <c r="A4" s="117"/>
      <c r="B4" s="117"/>
      <c r="C4" s="117"/>
      <c r="D4" s="117"/>
      <c r="E4" s="122"/>
    </row>
    <row r="5" spans="1:5" ht="15.75">
      <c r="A5" s="574" t="s">
        <v>151</v>
      </c>
      <c r="B5" s="574"/>
      <c r="C5" s="574"/>
      <c r="D5" s="574"/>
      <c r="E5" s="574"/>
    </row>
    <row r="6" spans="1:5" ht="10.5" customHeight="1">
      <c r="A6" s="114"/>
      <c r="B6" s="114"/>
      <c r="C6" s="114"/>
      <c r="D6" s="114"/>
      <c r="E6" s="114"/>
    </row>
    <row r="7" spans="1:5" ht="36.75" customHeight="1">
      <c r="A7" s="577" t="s">
        <v>148</v>
      </c>
      <c r="B7" s="577"/>
      <c r="C7" s="577"/>
      <c r="D7" s="577"/>
      <c r="E7" s="577"/>
    </row>
    <row r="8" spans="1:5" ht="18.75" customHeight="1">
      <c r="A8" s="117"/>
      <c r="B8" s="117"/>
      <c r="C8" s="117"/>
      <c r="D8" s="117"/>
      <c r="E8" s="122"/>
    </row>
    <row r="9" spans="1:5" ht="20.25" customHeight="1">
      <c r="A9" s="54" t="s">
        <v>298</v>
      </c>
      <c r="B9" s="163" t="s">
        <v>397</v>
      </c>
      <c r="C9" s="163"/>
      <c r="D9" s="163"/>
      <c r="E9" s="163"/>
    </row>
    <row r="10" spans="1:5" ht="15.75" customHeight="1">
      <c r="A10" s="15" t="s">
        <v>39</v>
      </c>
      <c r="B10" s="30" t="s">
        <v>157</v>
      </c>
      <c r="C10" s="30" t="s">
        <v>154</v>
      </c>
      <c r="D10" s="30" t="s">
        <v>158</v>
      </c>
      <c r="E10" s="30" t="s">
        <v>159</v>
      </c>
    </row>
    <row r="11" spans="1:5" ht="25.5" customHeight="1">
      <c r="A11" s="15" t="s">
        <v>318</v>
      </c>
      <c r="B11" s="30">
        <v>2</v>
      </c>
      <c r="C11" s="30">
        <v>350</v>
      </c>
      <c r="D11" s="30">
        <v>12</v>
      </c>
      <c r="E11" s="283">
        <f>B11*C11*D11</f>
        <v>8400</v>
      </c>
    </row>
    <row r="12" spans="1:5" ht="25.5" customHeight="1">
      <c r="A12" s="51"/>
      <c r="B12" s="52"/>
      <c r="C12" s="52"/>
      <c r="D12" s="52"/>
      <c r="E12" s="53"/>
    </row>
    <row r="13" spans="1:5" ht="25.5" customHeight="1">
      <c r="A13" s="51" t="s">
        <v>375</v>
      </c>
      <c r="B13" s="627" t="s">
        <v>397</v>
      </c>
      <c r="C13" s="627"/>
      <c r="D13" s="627"/>
      <c r="E13" s="53"/>
    </row>
    <row r="14" spans="1:5" ht="25.5" customHeight="1">
      <c r="A14" s="15" t="s">
        <v>39</v>
      </c>
      <c r="B14" s="30" t="s">
        <v>157</v>
      </c>
      <c r="C14" s="30" t="s">
        <v>154</v>
      </c>
      <c r="D14" s="30" t="s">
        <v>158</v>
      </c>
      <c r="E14" s="30" t="s">
        <v>159</v>
      </c>
    </row>
    <row r="15" spans="1:5" ht="34.5" customHeight="1">
      <c r="A15" s="15" t="s">
        <v>249</v>
      </c>
      <c r="B15" s="30">
        <v>4</v>
      </c>
      <c r="C15" s="30">
        <v>500</v>
      </c>
      <c r="D15" s="30">
        <v>12</v>
      </c>
      <c r="E15" s="368">
        <f>SUM(B15*C15*D15)</f>
        <v>24000</v>
      </c>
    </row>
    <row r="16" spans="1:5" ht="15" customHeight="1">
      <c r="A16" s="15" t="s">
        <v>156</v>
      </c>
      <c r="B16" s="30"/>
      <c r="C16" s="41"/>
      <c r="D16" s="30"/>
      <c r="E16" s="369">
        <f>SUM(E15)</f>
        <v>24000</v>
      </c>
    </row>
    <row r="17" spans="1:7" s="138" customFormat="1" ht="9" customHeight="1">
      <c r="A17" s="117"/>
      <c r="B17" s="117"/>
      <c r="C17" s="117"/>
      <c r="D17" s="117"/>
      <c r="E17" s="370"/>
      <c r="F17" s="57"/>
      <c r="G17" s="57"/>
    </row>
    <row r="18" spans="1:7" s="138" customFormat="1" ht="15.75">
      <c r="A18" s="192" t="s">
        <v>398</v>
      </c>
      <c r="B18" s="35" t="s">
        <v>397</v>
      </c>
      <c r="C18" s="27"/>
      <c r="D18" s="27"/>
      <c r="E18" s="366"/>
      <c r="F18" s="27"/>
      <c r="G18" s="27"/>
    </row>
    <row r="19" spans="1:7" s="138" customFormat="1" ht="18">
      <c r="A19" s="32" t="s">
        <v>202</v>
      </c>
      <c r="B19" s="28" t="s">
        <v>157</v>
      </c>
      <c r="C19" s="32" t="s">
        <v>174</v>
      </c>
      <c r="D19" s="32" t="s">
        <v>234</v>
      </c>
      <c r="E19" s="371" t="s">
        <v>110</v>
      </c>
      <c r="F19"/>
      <c r="G19" s="86"/>
    </row>
    <row r="20" spans="1:7" s="138" customFormat="1" ht="39" customHeight="1">
      <c r="A20" s="15" t="s">
        <v>256</v>
      </c>
      <c r="B20" s="32">
        <v>1</v>
      </c>
      <c r="C20" s="146">
        <v>1040</v>
      </c>
      <c r="D20" s="32">
        <v>12</v>
      </c>
      <c r="E20" s="371">
        <f>SUM(B20*C20*D20)</f>
        <v>12480</v>
      </c>
      <c r="F20"/>
      <c r="G20" s="38"/>
    </row>
    <row r="21" spans="1:7" s="138" customFormat="1" ht="15.75">
      <c r="A21" s="15" t="s">
        <v>156</v>
      </c>
      <c r="B21" s="30"/>
      <c r="C21" s="41"/>
      <c r="D21" s="30"/>
      <c r="E21" s="44">
        <f>SUM(E20)</f>
        <v>12480</v>
      </c>
      <c r="F21"/>
      <c r="G21"/>
    </row>
    <row r="22" spans="1:7" s="138" customFormat="1" ht="15.75">
      <c r="A22" s="192" t="s">
        <v>404</v>
      </c>
      <c r="B22" s="627" t="s">
        <v>397</v>
      </c>
      <c r="C22" s="627"/>
      <c r="D22" s="627"/>
      <c r="E22" s="89"/>
      <c r="F22"/>
      <c r="G22"/>
    </row>
    <row r="23" spans="1:7" s="138" customFormat="1" ht="15.75">
      <c r="A23" s="620" t="s">
        <v>501</v>
      </c>
      <c r="B23" s="620"/>
      <c r="C23" s="52"/>
      <c r="D23" s="52">
        <v>823.68</v>
      </c>
      <c r="E23" s="89"/>
      <c r="F23"/>
      <c r="G23"/>
    </row>
    <row r="24" spans="1:7" s="138" customFormat="1" ht="26.25" customHeight="1">
      <c r="A24" s="142" t="s">
        <v>152</v>
      </c>
      <c r="B24" s="624" t="s">
        <v>235</v>
      </c>
      <c r="C24" s="625"/>
      <c r="D24" s="626"/>
      <c r="E24" s="621" t="s">
        <v>236</v>
      </c>
      <c r="F24" s="622"/>
      <c r="G24" s="623"/>
    </row>
    <row r="25" spans="1:7" s="138" customFormat="1" ht="15.75">
      <c r="A25" s="143"/>
      <c r="B25" s="144" t="s">
        <v>153</v>
      </c>
      <c r="C25" s="66" t="s">
        <v>174</v>
      </c>
      <c r="D25" s="66" t="s">
        <v>155</v>
      </c>
      <c r="E25" s="66" t="s">
        <v>153</v>
      </c>
      <c r="F25" s="66" t="s">
        <v>174</v>
      </c>
      <c r="G25" s="66" t="s">
        <v>155</v>
      </c>
    </row>
    <row r="26" spans="1:7" s="138" customFormat="1" ht="15.75">
      <c r="A26" s="145">
        <v>1</v>
      </c>
      <c r="B26" s="32">
        <v>3</v>
      </c>
      <c r="C26" s="32">
        <v>60</v>
      </c>
      <c r="D26" s="146">
        <f aca="true" t="shared" si="0" ref="D26:D37">SUM(B26*C26)</f>
        <v>180</v>
      </c>
      <c r="E26" s="32">
        <v>3</v>
      </c>
      <c r="F26" s="146">
        <v>129.01</v>
      </c>
      <c r="G26" s="146">
        <f aca="true" t="shared" si="1" ref="G26:G37">SUM(E26*F26)</f>
        <v>387.03</v>
      </c>
    </row>
    <row r="27" spans="1:7" s="138" customFormat="1" ht="15.75">
      <c r="A27" s="32">
        <v>2</v>
      </c>
      <c r="B27" s="32">
        <v>4.364</v>
      </c>
      <c r="C27" s="32">
        <v>60</v>
      </c>
      <c r="D27" s="146">
        <f t="shared" si="0"/>
        <v>261.84</v>
      </c>
      <c r="E27" s="32">
        <v>4.364</v>
      </c>
      <c r="F27" s="146">
        <v>129.01</v>
      </c>
      <c r="G27" s="146">
        <f t="shared" si="1"/>
        <v>562.99964</v>
      </c>
    </row>
    <row r="28" spans="1:11" s="139" customFormat="1" ht="15.75">
      <c r="A28" s="32">
        <v>3</v>
      </c>
      <c r="B28" s="32">
        <v>4.364</v>
      </c>
      <c r="C28" s="32">
        <v>60</v>
      </c>
      <c r="D28" s="146">
        <f t="shared" si="0"/>
        <v>261.84</v>
      </c>
      <c r="E28" s="32">
        <v>4.364</v>
      </c>
      <c r="F28" s="146">
        <v>129.01</v>
      </c>
      <c r="G28" s="146">
        <f t="shared" si="1"/>
        <v>562.99964</v>
      </c>
      <c r="H28" s="45"/>
      <c r="K28" s="138"/>
    </row>
    <row r="29" spans="1:11" s="139" customFormat="1" ht="15.75">
      <c r="A29" s="32">
        <v>4</v>
      </c>
      <c r="B29" s="32">
        <v>4.364</v>
      </c>
      <c r="C29" s="32">
        <v>60</v>
      </c>
      <c r="D29" s="146">
        <f t="shared" si="0"/>
        <v>261.84</v>
      </c>
      <c r="E29" s="32">
        <v>4.364</v>
      </c>
      <c r="F29" s="146">
        <v>129.01</v>
      </c>
      <c r="G29" s="146">
        <f t="shared" si="1"/>
        <v>562.99964</v>
      </c>
      <c r="H29" s="45"/>
      <c r="K29" s="138"/>
    </row>
    <row r="30" spans="1:7" ht="15.75">
      <c r="A30" s="32">
        <v>5</v>
      </c>
      <c r="B30" s="32">
        <v>4.364</v>
      </c>
      <c r="C30" s="32">
        <v>60</v>
      </c>
      <c r="D30" s="146">
        <f t="shared" si="0"/>
        <v>261.84</v>
      </c>
      <c r="E30" s="32">
        <v>4.364</v>
      </c>
      <c r="F30" s="146">
        <v>129.01</v>
      </c>
      <c r="G30" s="146">
        <f t="shared" si="1"/>
        <v>562.99964</v>
      </c>
    </row>
    <row r="31" spans="1:10" ht="15.75">
      <c r="A31" s="32">
        <v>6</v>
      </c>
      <c r="B31" s="32">
        <v>4.364</v>
      </c>
      <c r="C31" s="32">
        <v>60</v>
      </c>
      <c r="D31" s="146">
        <f t="shared" si="0"/>
        <v>261.84</v>
      </c>
      <c r="E31" s="32">
        <v>4.364</v>
      </c>
      <c r="F31" s="146">
        <v>129.01</v>
      </c>
      <c r="G31" s="146">
        <f t="shared" si="1"/>
        <v>562.99964</v>
      </c>
      <c r="J31" s="139"/>
    </row>
    <row r="32" spans="1:7" ht="15.75">
      <c r="A32" s="32">
        <v>7</v>
      </c>
      <c r="B32" s="32">
        <v>4.364</v>
      </c>
      <c r="C32" s="32">
        <v>89.58</v>
      </c>
      <c r="D32" s="146">
        <f t="shared" si="0"/>
        <v>390.92712</v>
      </c>
      <c r="E32" s="32">
        <v>4.364</v>
      </c>
      <c r="F32" s="146">
        <v>134.17</v>
      </c>
      <c r="G32" s="146">
        <f t="shared" si="1"/>
        <v>585.5178799999999</v>
      </c>
    </row>
    <row r="33" spans="1:7" ht="15.75">
      <c r="A33" s="32">
        <v>8</v>
      </c>
      <c r="B33" s="32">
        <v>4.364</v>
      </c>
      <c r="C33" s="32">
        <v>89.58</v>
      </c>
      <c r="D33" s="146">
        <f t="shared" si="0"/>
        <v>390.92712</v>
      </c>
      <c r="E33" s="32">
        <v>4.364</v>
      </c>
      <c r="F33" s="146">
        <v>134.17</v>
      </c>
      <c r="G33" s="146">
        <f t="shared" si="1"/>
        <v>585.5178799999999</v>
      </c>
    </row>
    <row r="34" spans="1:7" ht="15.75">
      <c r="A34" s="32">
        <v>9</v>
      </c>
      <c r="B34" s="32">
        <v>4.364</v>
      </c>
      <c r="C34" s="32">
        <v>89.58</v>
      </c>
      <c r="D34" s="146">
        <f t="shared" si="0"/>
        <v>390.92712</v>
      </c>
      <c r="E34" s="32">
        <v>4.364</v>
      </c>
      <c r="F34" s="146">
        <v>134.17</v>
      </c>
      <c r="G34" s="146">
        <f t="shared" si="1"/>
        <v>585.5178799999999</v>
      </c>
    </row>
    <row r="35" spans="1:7" ht="15.75">
      <c r="A35" s="32">
        <v>10</v>
      </c>
      <c r="B35" s="32">
        <v>4.364</v>
      </c>
      <c r="C35" s="32">
        <v>89.58</v>
      </c>
      <c r="D35" s="146">
        <f t="shared" si="0"/>
        <v>390.92712</v>
      </c>
      <c r="E35" s="32">
        <v>4.364</v>
      </c>
      <c r="F35" s="146">
        <v>134.17</v>
      </c>
      <c r="G35" s="146">
        <f t="shared" si="1"/>
        <v>585.5178799999999</v>
      </c>
    </row>
    <row r="36" spans="1:7" ht="15.75">
      <c r="A36" s="32">
        <v>11</v>
      </c>
      <c r="B36" s="32">
        <v>4.364</v>
      </c>
      <c r="C36" s="32">
        <v>89.58</v>
      </c>
      <c r="D36" s="146">
        <f t="shared" si="0"/>
        <v>390.92712</v>
      </c>
      <c r="E36" s="32">
        <v>4.364</v>
      </c>
      <c r="F36" s="146">
        <v>134.17</v>
      </c>
      <c r="G36" s="146">
        <f t="shared" si="1"/>
        <v>585.5178799999999</v>
      </c>
    </row>
    <row r="37" spans="1:7" ht="15.75">
      <c r="A37" s="32">
        <v>12</v>
      </c>
      <c r="B37" s="32">
        <v>4.364</v>
      </c>
      <c r="C37" s="32">
        <v>89.58</v>
      </c>
      <c r="D37" s="146">
        <f t="shared" si="0"/>
        <v>390.92712</v>
      </c>
      <c r="E37" s="32">
        <v>4.364</v>
      </c>
      <c r="F37" s="146">
        <v>134.17</v>
      </c>
      <c r="G37" s="146">
        <f t="shared" si="1"/>
        <v>585.5178799999999</v>
      </c>
    </row>
    <row r="38" spans="1:7" ht="15.75">
      <c r="A38" s="618" t="s">
        <v>156</v>
      </c>
      <c r="B38" s="32">
        <f>SUM(B26:B37)+0.004</f>
        <v>51.00799999999999</v>
      </c>
      <c r="C38" s="32"/>
      <c r="D38" s="146">
        <f>SUM(D26:D37)+0.02</f>
        <v>3834.7827199999992</v>
      </c>
      <c r="E38" s="32">
        <f>SUM(E26:E37)+0.004</f>
        <v>51.00799999999999</v>
      </c>
      <c r="F38" s="32"/>
      <c r="G38" s="146">
        <f>SUM(G26:G37)+0.01</f>
        <v>6715.145479999997</v>
      </c>
    </row>
    <row r="39" spans="1:7" ht="14.25" customHeight="1">
      <c r="A39" s="619"/>
      <c r="B39" s="147"/>
      <c r="C39" s="147"/>
      <c r="D39" s="148"/>
      <c r="E39" s="147"/>
      <c r="F39" s="147"/>
      <c r="G39" s="367">
        <f>SUM(D38+G38)</f>
        <v>10549.928199999997</v>
      </c>
    </row>
    <row r="40" spans="1:7" ht="32.25" customHeight="1">
      <c r="A40" s="192" t="s">
        <v>407</v>
      </c>
      <c r="B40" s="398"/>
      <c r="C40" s="617" t="s">
        <v>397</v>
      </c>
      <c r="D40" s="617"/>
      <c r="E40" s="617"/>
      <c r="F40" s="27"/>
      <c r="G40" s="149"/>
    </row>
    <row r="41" spans="1:7" ht="15.75">
      <c r="A41" s="66" t="s">
        <v>202</v>
      </c>
      <c r="B41" s="66" t="s">
        <v>157</v>
      </c>
      <c r="C41" s="66" t="s">
        <v>174</v>
      </c>
      <c r="D41" s="66" t="s">
        <v>110</v>
      </c>
      <c r="E41" s="89"/>
      <c r="F41" s="89"/>
      <c r="G41" s="150"/>
    </row>
    <row r="42" spans="1:7" ht="31.5" customHeight="1">
      <c r="A42" s="130" t="s">
        <v>238</v>
      </c>
      <c r="B42" s="32">
        <v>1</v>
      </c>
      <c r="C42" s="146">
        <v>7600</v>
      </c>
      <c r="D42" s="146">
        <f>SUM(B42*C42)</f>
        <v>7600</v>
      </c>
      <c r="E42" s="89"/>
      <c r="F42" s="150"/>
      <c r="G42" s="27"/>
    </row>
    <row r="43" spans="1:7" ht="15.75" customHeight="1">
      <c r="A43" s="140"/>
      <c r="B43" s="89"/>
      <c r="C43" s="156"/>
      <c r="D43" s="156"/>
      <c r="E43" s="89"/>
      <c r="F43" s="150"/>
      <c r="G43" s="149"/>
    </row>
    <row r="44" spans="1:7" ht="15.75">
      <c r="A44" s="35" t="s">
        <v>408</v>
      </c>
      <c r="C44" s="617" t="s">
        <v>397</v>
      </c>
      <c r="D44" s="617"/>
      <c r="E44" s="617"/>
      <c r="F44" s="27"/>
      <c r="G44" s="27"/>
    </row>
    <row r="45" spans="1:7" ht="15.75">
      <c r="A45" s="66" t="s">
        <v>202</v>
      </c>
      <c r="B45" s="66" t="s">
        <v>157</v>
      </c>
      <c r="C45" s="66" t="s">
        <v>174</v>
      </c>
      <c r="D45" s="66" t="s">
        <v>110</v>
      </c>
      <c r="E45" s="89"/>
      <c r="F45" s="89"/>
      <c r="G45" s="151"/>
    </row>
    <row r="46" spans="1:7" ht="46.5" customHeight="1">
      <c r="A46" s="130" t="s">
        <v>239</v>
      </c>
      <c r="B46" s="32">
        <v>12</v>
      </c>
      <c r="C46" s="146">
        <v>950</v>
      </c>
      <c r="D46" s="170">
        <f>SUM(B46*C46)</f>
        <v>11400</v>
      </c>
      <c r="E46" s="89"/>
      <c r="F46" s="150"/>
      <c r="G46" s="152"/>
    </row>
    <row r="47" spans="1:7" ht="15.75">
      <c r="A47" s="15" t="s">
        <v>156</v>
      </c>
      <c r="B47" s="30"/>
      <c r="C47" s="41"/>
      <c r="D47" s="41">
        <f>SUM(D46)</f>
        <v>11400</v>
      </c>
      <c r="E47" s="47"/>
      <c r="F47" s="150"/>
      <c r="G47" s="27"/>
    </row>
    <row r="48" spans="1:7" ht="16.5" customHeight="1">
      <c r="A48" s="192" t="s">
        <v>402</v>
      </c>
      <c r="B48" s="617" t="s">
        <v>397</v>
      </c>
      <c r="C48" s="617"/>
      <c r="D48" s="617"/>
      <c r="E48" s="27"/>
      <c r="F48" s="27"/>
      <c r="G48" s="151"/>
    </row>
    <row r="49" spans="1:7" ht="21.75" customHeight="1">
      <c r="A49" s="66" t="s">
        <v>202</v>
      </c>
      <c r="B49" s="66" t="s">
        <v>157</v>
      </c>
      <c r="C49" s="153" t="s">
        <v>174</v>
      </c>
      <c r="D49" s="66" t="s">
        <v>110</v>
      </c>
      <c r="E49" s="89"/>
      <c r="F49" s="89"/>
      <c r="G49" s="152"/>
    </row>
    <row r="50" spans="1:7" ht="68.25" customHeight="1">
      <c r="A50" s="130" t="s">
        <v>240</v>
      </c>
      <c r="B50" s="32">
        <v>12</v>
      </c>
      <c r="C50" s="206">
        <v>1914</v>
      </c>
      <c r="D50" s="371">
        <f>SUM(B50*C50)</f>
        <v>22968</v>
      </c>
      <c r="E50" s="89"/>
      <c r="F50" s="151"/>
      <c r="G50" s="27"/>
    </row>
    <row r="51" spans="1:7" ht="15.75" customHeight="1">
      <c r="A51" s="36"/>
      <c r="B51" s="36"/>
      <c r="C51" s="36"/>
      <c r="D51" s="362"/>
      <c r="E51" s="89"/>
      <c r="F51" s="150"/>
      <c r="G51" s="27"/>
    </row>
    <row r="52" spans="1:7" ht="15.75">
      <c r="A52" s="36" t="s">
        <v>241</v>
      </c>
      <c r="B52" s="36"/>
      <c r="C52" s="36"/>
      <c r="D52" s="363"/>
      <c r="E52" s="36"/>
      <c r="F52" s="27"/>
      <c r="G52" s="27"/>
    </row>
    <row r="53" spans="1:7" ht="15.75">
      <c r="A53" s="192" t="s">
        <v>397</v>
      </c>
      <c r="B53" s="141"/>
      <c r="C53" s="149"/>
      <c r="D53" s="364"/>
      <c r="E53" s="27"/>
      <c r="F53" s="27"/>
      <c r="G53" s="27"/>
    </row>
    <row r="54" spans="1:7" ht="20.25" customHeight="1" hidden="1">
      <c r="A54" s="66" t="s">
        <v>202</v>
      </c>
      <c r="B54" s="66" t="s">
        <v>237</v>
      </c>
      <c r="C54" s="153" t="s">
        <v>174</v>
      </c>
      <c r="D54" s="365" t="s">
        <v>110</v>
      </c>
      <c r="E54" s="89"/>
      <c r="F54" s="89"/>
      <c r="G54" s="27"/>
    </row>
    <row r="55" spans="1:7" ht="15.75" customHeight="1" hidden="1">
      <c r="A55" s="130" t="s">
        <v>242</v>
      </c>
      <c r="B55" s="32">
        <v>12</v>
      </c>
      <c r="C55" s="154">
        <v>1185</v>
      </c>
      <c r="D55" s="361">
        <f>SUM(B55*C55)</f>
        <v>14220</v>
      </c>
      <c r="E55" s="89"/>
      <c r="F55" s="150"/>
      <c r="G55" s="151"/>
    </row>
    <row r="56" spans="1:7" ht="63.75" customHeight="1" hidden="1">
      <c r="A56" s="140"/>
      <c r="B56" s="140"/>
      <c r="C56" s="140"/>
      <c r="D56" s="362"/>
      <c r="E56" s="89"/>
      <c r="F56" s="155"/>
      <c r="G56" s="151"/>
    </row>
    <row r="57" spans="1:7" ht="15" customHeight="1" hidden="1">
      <c r="A57" s="35" t="s">
        <v>243</v>
      </c>
      <c r="B57" s="35"/>
      <c r="C57" s="27"/>
      <c r="D57" s="362"/>
      <c r="E57" s="89"/>
      <c r="F57" s="155"/>
      <c r="G57" s="150"/>
    </row>
    <row r="58" spans="1:7" ht="0.75" customHeight="1" hidden="1">
      <c r="A58" s="35" t="s">
        <v>244</v>
      </c>
      <c r="B58" s="35"/>
      <c r="C58" s="27"/>
      <c r="D58" s="366"/>
      <c r="E58" s="27"/>
      <c r="F58" s="27"/>
      <c r="G58" s="27"/>
    </row>
    <row r="59" spans="1:7" ht="15.75" customHeight="1" hidden="1">
      <c r="A59" s="66" t="s">
        <v>202</v>
      </c>
      <c r="B59" s="66" t="s">
        <v>237</v>
      </c>
      <c r="C59" s="66" t="s">
        <v>174</v>
      </c>
      <c r="D59" s="365" t="s">
        <v>110</v>
      </c>
      <c r="E59" s="89"/>
      <c r="F59" s="89"/>
      <c r="G59" s="27"/>
    </row>
    <row r="60" spans="1:7" ht="21" customHeight="1" hidden="1">
      <c r="A60" s="130" t="s">
        <v>245</v>
      </c>
      <c r="B60" s="32">
        <v>3</v>
      </c>
      <c r="C60" s="32">
        <v>700</v>
      </c>
      <c r="D60" s="361">
        <f>SUM(B60*C60)</f>
        <v>2100</v>
      </c>
      <c r="E60" s="89"/>
      <c r="F60" s="156"/>
      <c r="G60" s="151"/>
    </row>
    <row r="61" spans="1:7" ht="30.75" customHeight="1" hidden="1">
      <c r="A61" s="72" t="s">
        <v>246</v>
      </c>
      <c r="B61" s="32">
        <v>2</v>
      </c>
      <c r="C61" s="32">
        <v>600</v>
      </c>
      <c r="D61" s="361">
        <f>SUM(B61*C61)</f>
        <v>1200</v>
      </c>
      <c r="E61" s="89"/>
      <c r="F61" s="156"/>
      <c r="G61" s="152"/>
    </row>
    <row r="62" spans="1:7" ht="22.5" customHeight="1">
      <c r="A62" s="66" t="s">
        <v>202</v>
      </c>
      <c r="B62" s="66" t="s">
        <v>319</v>
      </c>
      <c r="C62" s="66" t="s">
        <v>174</v>
      </c>
      <c r="D62" s="365" t="s">
        <v>110</v>
      </c>
      <c r="E62" s="89"/>
      <c r="F62" s="156"/>
      <c r="G62" s="152"/>
    </row>
    <row r="63" spans="1:7" ht="30" customHeight="1">
      <c r="A63" s="130" t="s">
        <v>242</v>
      </c>
      <c r="B63" s="32">
        <v>12</v>
      </c>
      <c r="C63" s="206">
        <v>1500</v>
      </c>
      <c r="D63" s="371">
        <f>SUM(B63*C63)</f>
        <v>18000</v>
      </c>
      <c r="E63" s="89"/>
      <c r="F63" s="150"/>
      <c r="G63" s="27"/>
    </row>
    <row r="64" spans="1:7" ht="16.5" customHeight="1">
      <c r="A64" s="140"/>
      <c r="B64" s="89"/>
      <c r="C64" s="89"/>
      <c r="D64" s="89"/>
      <c r="E64" s="89"/>
      <c r="F64" s="150"/>
      <c r="G64" s="27"/>
    </row>
    <row r="65" spans="1:7" ht="15.75" customHeight="1">
      <c r="A65" s="55" t="s">
        <v>160</v>
      </c>
      <c r="B65" s="151"/>
      <c r="C65" s="151"/>
      <c r="D65" s="151"/>
      <c r="E65" s="89"/>
      <c r="F65" s="89"/>
      <c r="G65" s="150"/>
    </row>
    <row r="66" spans="1:7" ht="15.75" customHeight="1">
      <c r="A66" s="66" t="s">
        <v>202</v>
      </c>
      <c r="B66" s="66" t="s">
        <v>157</v>
      </c>
      <c r="C66" s="66" t="s">
        <v>174</v>
      </c>
      <c r="D66" s="66" t="s">
        <v>110</v>
      </c>
      <c r="E66" s="89"/>
      <c r="F66" s="89"/>
      <c r="G66" s="150"/>
    </row>
    <row r="67" spans="1:7" ht="33.75" customHeight="1">
      <c r="A67" s="15" t="s">
        <v>502</v>
      </c>
      <c r="B67" s="32">
        <v>11</v>
      </c>
      <c r="C67" s="146">
        <v>600</v>
      </c>
      <c r="D67" s="146">
        <f>SUM(B67*C67)</f>
        <v>6600</v>
      </c>
      <c r="E67" s="89"/>
      <c r="F67" s="89"/>
      <c r="G67" s="150"/>
    </row>
    <row r="68" spans="1:7" ht="15.75" customHeight="1">
      <c r="A68" s="15" t="s">
        <v>503</v>
      </c>
      <c r="B68" s="32">
        <v>13</v>
      </c>
      <c r="C68" s="146">
        <v>500</v>
      </c>
      <c r="D68" s="146">
        <f>SUM(B68*C68)</f>
        <v>6500</v>
      </c>
      <c r="E68" s="89"/>
      <c r="F68" s="89"/>
      <c r="G68" s="150"/>
    </row>
    <row r="69" spans="1:7" ht="15.75">
      <c r="A69" s="66" t="s">
        <v>110</v>
      </c>
      <c r="B69" s="66"/>
      <c r="C69" s="170"/>
      <c r="D69" s="170">
        <f>SUM(D67:D68)</f>
        <v>13100</v>
      </c>
      <c r="E69" s="151"/>
      <c r="F69" s="157"/>
      <c r="G69"/>
    </row>
    <row r="70" spans="1:7" ht="15" customHeight="1">
      <c r="A70" s="151"/>
      <c r="B70" s="151"/>
      <c r="C70" s="151"/>
      <c r="D70" s="151"/>
      <c r="E70" s="157"/>
      <c r="F70" s="89"/>
      <c r="G70" s="150"/>
    </row>
    <row r="71" spans="1:7" ht="15" customHeight="1">
      <c r="A71" s="55" t="s">
        <v>160</v>
      </c>
      <c r="B71" s="151"/>
      <c r="C71" s="151"/>
      <c r="D71" s="151"/>
      <c r="E71" s="159"/>
      <c r="F71" s="89"/>
      <c r="G71" s="150"/>
    </row>
    <row r="72" spans="1:7" ht="15" customHeight="1">
      <c r="A72" s="32" t="s">
        <v>202</v>
      </c>
      <c r="B72" s="32" t="s">
        <v>157</v>
      </c>
      <c r="C72" s="32" t="s">
        <v>174</v>
      </c>
      <c r="D72" s="66" t="s">
        <v>110</v>
      </c>
      <c r="E72" s="27"/>
      <c r="F72" s="89"/>
      <c r="G72" s="150"/>
    </row>
    <row r="73" spans="1:7" ht="15.75">
      <c r="A73" s="32" t="s">
        <v>161</v>
      </c>
      <c r="B73" s="205">
        <v>1</v>
      </c>
      <c r="C73" s="204">
        <v>4258.39</v>
      </c>
      <c r="D73" s="204">
        <f>SUM(C73)</f>
        <v>4258.39</v>
      </c>
      <c r="E73" s="89"/>
      <c r="F73" s="27"/>
      <c r="G73" s="155"/>
    </row>
    <row r="74" spans="1:7" ht="15.75">
      <c r="A74" s="66" t="s">
        <v>110</v>
      </c>
      <c r="B74" s="203"/>
      <c r="C74" s="203"/>
      <c r="D74" s="232">
        <f>SUM(D73:D73)</f>
        <v>4258.39</v>
      </c>
      <c r="E74" s="89"/>
      <c r="F74" s="27"/>
      <c r="G74" s="155"/>
    </row>
    <row r="75" spans="1:6" ht="15.75">
      <c r="A75" s="158"/>
      <c r="B75" s="158"/>
      <c r="C75" s="159"/>
      <c r="D75" s="159"/>
      <c r="E75" s="89"/>
      <c r="F75" s="27"/>
    </row>
    <row r="76" spans="1:6" ht="15.75">
      <c r="A76" s="192" t="s">
        <v>247</v>
      </c>
      <c r="B76" s="192" t="s">
        <v>397</v>
      </c>
      <c r="C76" s="364"/>
      <c r="D76" s="27"/>
      <c r="E76" s="89"/>
      <c r="F76" s="27"/>
    </row>
    <row r="77" spans="1:6" ht="15.75">
      <c r="A77" s="192"/>
      <c r="D77" s="149"/>
      <c r="E77" s="27"/>
      <c r="F77" s="27"/>
    </row>
    <row r="78" spans="1:5" ht="15.75">
      <c r="A78" s="66" t="s">
        <v>202</v>
      </c>
      <c r="B78" s="66" t="s">
        <v>157</v>
      </c>
      <c r="C78" s="66" t="s">
        <v>174</v>
      </c>
      <c r="D78" s="66" t="s">
        <v>110</v>
      </c>
      <c r="E78" s="161"/>
    </row>
    <row r="79" spans="1:4" ht="30.75" customHeight="1">
      <c r="A79" s="130" t="s">
        <v>248</v>
      </c>
      <c r="B79" s="32">
        <v>12</v>
      </c>
      <c r="C79" s="146">
        <v>1800</v>
      </c>
      <c r="D79" s="146">
        <f>SUM(B79*C79)</f>
        <v>21600</v>
      </c>
    </row>
    <row r="80" spans="1:4" ht="9.75" customHeight="1">
      <c r="A80" s="140"/>
      <c r="B80" s="89"/>
      <c r="C80" s="89"/>
      <c r="D80" s="89"/>
    </row>
    <row r="81" spans="1:4" ht="21.75" customHeight="1">
      <c r="A81" s="55" t="s">
        <v>160</v>
      </c>
      <c r="B81" s="89"/>
      <c r="C81" s="89"/>
      <c r="D81" s="89"/>
    </row>
    <row r="82" spans="1:4" ht="30.75" customHeight="1">
      <c r="A82" s="15" t="s">
        <v>39</v>
      </c>
      <c r="B82" s="30" t="s">
        <v>157</v>
      </c>
      <c r="C82" s="30" t="s">
        <v>154</v>
      </c>
      <c r="D82" s="30" t="s">
        <v>159</v>
      </c>
    </row>
    <row r="83" spans="1:4" ht="30.75" customHeight="1">
      <c r="A83" s="233" t="s">
        <v>317</v>
      </c>
      <c r="B83" s="30">
        <v>6</v>
      </c>
      <c r="C83" s="41">
        <v>3000</v>
      </c>
      <c r="D83" s="43">
        <f>C83*B83</f>
        <v>18000</v>
      </c>
    </row>
    <row r="84" spans="1:4" ht="20.25" customHeight="1">
      <c r="A84" s="66" t="s">
        <v>110</v>
      </c>
      <c r="B84" s="203"/>
      <c r="C84" s="203"/>
      <c r="D84" s="44">
        <f>SUM(D83:D83)</f>
        <v>18000</v>
      </c>
    </row>
    <row r="85" spans="1:5" ht="18.75" customHeight="1">
      <c r="A85" s="373" t="s">
        <v>409</v>
      </c>
      <c r="B85" s="52"/>
      <c r="C85" s="53"/>
      <c r="D85" s="50"/>
      <c r="E85" s="47"/>
    </row>
    <row r="86" spans="1:5" ht="18" customHeight="1">
      <c r="A86" s="66" t="s">
        <v>202</v>
      </c>
      <c r="B86" s="66" t="s">
        <v>237</v>
      </c>
      <c r="C86" s="66" t="s">
        <v>174</v>
      </c>
      <c r="D86" s="66" t="s">
        <v>110</v>
      </c>
      <c r="E86" s="47"/>
    </row>
    <row r="87" spans="1:5" ht="36" customHeight="1">
      <c r="A87" s="130" t="s">
        <v>306</v>
      </c>
      <c r="B87" s="32">
        <v>12</v>
      </c>
      <c r="C87" s="146">
        <v>1800</v>
      </c>
      <c r="D87" s="146">
        <f>SUM(B87*C87)</f>
        <v>21600</v>
      </c>
      <c r="E87" s="47"/>
    </row>
    <row r="88" spans="1:5" ht="12.75" customHeight="1">
      <c r="A88" s="140"/>
      <c r="B88" s="89"/>
      <c r="C88" s="156"/>
      <c r="D88" s="156"/>
      <c r="E88" s="47"/>
    </row>
    <row r="89" spans="1:5" ht="18" customHeight="1">
      <c r="A89" s="198"/>
      <c r="B89" s="198"/>
      <c r="C89" s="157"/>
      <c r="D89" s="151"/>
      <c r="E89" s="151"/>
    </row>
    <row r="90" spans="1:5" ht="15" customHeight="1">
      <c r="A90" s="198"/>
      <c r="B90" s="198"/>
      <c r="C90" s="157"/>
      <c r="D90" s="157"/>
      <c r="E90" s="199"/>
    </row>
    <row r="91" spans="1:5" ht="15.75" customHeight="1">
      <c r="A91" s="198"/>
      <c r="B91" s="198"/>
      <c r="C91" s="157"/>
      <c r="D91" s="157"/>
      <c r="E91" s="199"/>
    </row>
    <row r="92" spans="1:5" ht="25.5" customHeight="1">
      <c r="A92" s="35" t="s">
        <v>162</v>
      </c>
      <c r="B92" s="50"/>
      <c r="C92" s="50"/>
      <c r="D92" s="48">
        <f>SUM(E11+E16+E21+D23+G39+D42+D47+D50+D63+D69+D74+D79+D84+D87)</f>
        <v>194779.9982</v>
      </c>
      <c r="E92" s="23" t="s">
        <v>108</v>
      </c>
    </row>
    <row r="93" spans="1:5" ht="24.75" customHeight="1">
      <c r="A93" s="39"/>
      <c r="B93" s="39"/>
      <c r="C93" s="39"/>
      <c r="D93" s="39"/>
      <c r="E93" s="39"/>
    </row>
    <row r="94" spans="1:5" ht="18.75" customHeight="1">
      <c r="A94" s="27" t="s">
        <v>112</v>
      </c>
      <c r="B94" s="27"/>
      <c r="C94" s="27" t="s">
        <v>286</v>
      </c>
      <c r="D94" s="157"/>
      <c r="E94" s="199"/>
    </row>
    <row r="95" spans="1:5" ht="20.25" customHeight="1">
      <c r="A95" s="35"/>
      <c r="B95" s="36"/>
      <c r="C95" s="27"/>
      <c r="D95" s="27"/>
      <c r="E95" s="39"/>
    </row>
    <row r="96" spans="1:5" ht="18" customHeight="1">
      <c r="A96" s="65" t="s">
        <v>113</v>
      </c>
      <c r="B96" s="36"/>
      <c r="C96" s="27" t="s">
        <v>287</v>
      </c>
      <c r="D96" s="39"/>
      <c r="E96" s="39"/>
    </row>
    <row r="97" spans="1:5" ht="15.75">
      <c r="A97" s="27"/>
      <c r="B97" s="27"/>
      <c r="C97" s="27"/>
      <c r="D97" s="27"/>
      <c r="E97" s="39"/>
    </row>
    <row r="98" spans="1:6" ht="15.75">
      <c r="A98" s="27" t="s">
        <v>119</v>
      </c>
      <c r="B98" s="36"/>
      <c r="C98" s="27" t="s">
        <v>120</v>
      </c>
      <c r="D98" s="39"/>
      <c r="E98" s="39"/>
      <c r="F98" s="27"/>
    </row>
    <row r="99" spans="1:6" ht="15.75">
      <c r="A99" s="39"/>
      <c r="B99" s="39"/>
      <c r="C99" s="39"/>
      <c r="D99" s="39"/>
      <c r="E99" s="39"/>
      <c r="F99" s="27"/>
    </row>
    <row r="100" spans="1:6" ht="15.75">
      <c r="A100" s="39"/>
      <c r="B100" s="39"/>
      <c r="C100" s="39"/>
      <c r="D100" s="39"/>
      <c r="E100" s="39"/>
      <c r="F100" s="27"/>
    </row>
    <row r="101" spans="1:6" ht="15.75">
      <c r="A101" s="39"/>
      <c r="B101" s="39"/>
      <c r="C101" s="39"/>
      <c r="D101" s="39"/>
      <c r="E101" s="39"/>
      <c r="F101" s="27"/>
    </row>
    <row r="102" spans="1:6" ht="15.75">
      <c r="A102" s="39"/>
      <c r="B102" s="39"/>
      <c r="C102" s="39"/>
      <c r="D102" s="39"/>
      <c r="E102" s="39"/>
      <c r="F102" s="27"/>
    </row>
    <row r="103" spans="1:6" ht="15.75">
      <c r="A103" s="39"/>
      <c r="B103" s="39"/>
      <c r="C103" s="39"/>
      <c r="D103" s="39"/>
      <c r="E103" s="39"/>
      <c r="F103" s="27"/>
    </row>
    <row r="104" spans="1:6" ht="15.75">
      <c r="A104" s="39"/>
      <c r="B104" s="39"/>
      <c r="C104" s="39"/>
      <c r="D104" s="39"/>
      <c r="E104" s="39"/>
      <c r="F104" s="27"/>
    </row>
    <row r="105" spans="1:6" ht="15.75">
      <c r="A105" s="39"/>
      <c r="B105" s="39"/>
      <c r="C105" s="39"/>
      <c r="D105" s="39"/>
      <c r="E105" s="39"/>
      <c r="F105" s="27"/>
    </row>
    <row r="106" spans="1:6" ht="15.75">
      <c r="A106" s="39"/>
      <c r="B106" s="39"/>
      <c r="C106" s="39"/>
      <c r="D106" s="39"/>
      <c r="E106" s="39"/>
      <c r="F106" s="27"/>
    </row>
    <row r="107" spans="1:7" ht="15.75">
      <c r="A107" s="39"/>
      <c r="B107" s="39"/>
      <c r="C107" s="39"/>
      <c r="D107" s="39"/>
      <c r="E107" s="39"/>
      <c r="F107" s="27"/>
      <c r="G107" s="27"/>
    </row>
    <row r="108" spans="1:7" ht="15.75">
      <c r="A108" s="39"/>
      <c r="B108" s="39"/>
      <c r="C108" s="39"/>
      <c r="D108" s="39"/>
      <c r="E108" s="39"/>
      <c r="F108" s="27"/>
      <c r="G108" s="132"/>
    </row>
    <row r="109" spans="1:6" ht="15.75">
      <c r="A109" s="39"/>
      <c r="B109" s="39"/>
      <c r="C109" s="39"/>
      <c r="D109" s="39"/>
      <c r="E109" s="39"/>
      <c r="F109" s="27"/>
    </row>
    <row r="110" spans="1:6" ht="15.75">
      <c r="A110" s="39"/>
      <c r="B110" s="39"/>
      <c r="C110" s="39"/>
      <c r="D110" s="39"/>
      <c r="E110" s="39"/>
      <c r="F110" s="27"/>
    </row>
    <row r="111" spans="1:6" ht="15.75">
      <c r="A111" s="39"/>
      <c r="B111" s="39"/>
      <c r="C111" s="39"/>
      <c r="D111" s="39"/>
      <c r="E111" s="39"/>
      <c r="F111" s="27"/>
    </row>
    <row r="112" spans="1:6" ht="15.75">
      <c r="A112" s="39"/>
      <c r="B112" s="39"/>
      <c r="C112" s="39"/>
      <c r="D112" s="39"/>
      <c r="E112" s="39"/>
      <c r="F112" s="27"/>
    </row>
    <row r="113" spans="1:6" ht="15.75">
      <c r="A113" s="39"/>
      <c r="B113" s="39"/>
      <c r="C113" s="39"/>
      <c r="D113" s="39"/>
      <c r="E113" s="39"/>
      <c r="F113" s="27"/>
    </row>
    <row r="114" spans="1:6" ht="15.75">
      <c r="A114" s="39"/>
      <c r="B114" s="39"/>
      <c r="C114" s="39"/>
      <c r="D114" s="39"/>
      <c r="E114" s="39"/>
      <c r="F114" s="27"/>
    </row>
    <row r="115" spans="1:6" ht="15.75">
      <c r="A115" s="39"/>
      <c r="B115" s="39"/>
      <c r="C115" s="39"/>
      <c r="D115" s="39"/>
      <c r="E115" s="39"/>
      <c r="F115" s="27"/>
    </row>
    <row r="116" spans="1:6" ht="15.75">
      <c r="A116" s="39"/>
      <c r="B116" s="39"/>
      <c r="C116" s="39"/>
      <c r="D116" s="39"/>
      <c r="E116" s="39"/>
      <c r="F116" s="27"/>
    </row>
    <row r="117" spans="1:6" ht="15.75">
      <c r="A117" s="39"/>
      <c r="B117" s="39"/>
      <c r="C117" s="39"/>
      <c r="D117" s="39"/>
      <c r="E117" s="39"/>
      <c r="F117" s="27"/>
    </row>
    <row r="118" spans="1:6" ht="15.75">
      <c r="A118" s="39"/>
      <c r="B118" s="39"/>
      <c r="C118" s="39"/>
      <c r="D118" s="39"/>
      <c r="E118" s="39"/>
      <c r="F118" s="27"/>
    </row>
    <row r="119" spans="1:6" ht="15.75">
      <c r="A119" s="39"/>
      <c r="B119" s="39"/>
      <c r="C119" s="39"/>
      <c r="D119" s="39"/>
      <c r="E119" s="39"/>
      <c r="F119" s="27"/>
    </row>
    <row r="120" spans="1:6" ht="15.75">
      <c r="A120" s="39"/>
      <c r="B120" s="39"/>
      <c r="C120" s="39"/>
      <c r="D120" s="39"/>
      <c r="E120" s="39"/>
      <c r="F120" s="27"/>
    </row>
    <row r="121" spans="1:6" ht="15.75">
      <c r="A121" s="39"/>
      <c r="B121" s="39"/>
      <c r="C121" s="39"/>
      <c r="D121" s="39"/>
      <c r="E121" s="39"/>
      <c r="F121" s="27"/>
    </row>
    <row r="122" spans="1:6" ht="15.75">
      <c r="A122" s="39"/>
      <c r="B122" s="39"/>
      <c r="C122" s="39"/>
      <c r="D122" s="39"/>
      <c r="E122" s="39"/>
      <c r="F122" s="27"/>
    </row>
    <row r="123" spans="1:6" ht="15.75">
      <c r="A123" s="39"/>
      <c r="B123" s="39"/>
      <c r="C123" s="39"/>
      <c r="D123" s="39"/>
      <c r="E123" s="39"/>
      <c r="F123" s="27"/>
    </row>
    <row r="124" spans="1:6" ht="15.75">
      <c r="A124" s="39"/>
      <c r="B124" s="39"/>
      <c r="C124" s="39"/>
      <c r="D124" s="39"/>
      <c r="E124" s="39"/>
      <c r="F124" s="27"/>
    </row>
    <row r="125" spans="1:6" ht="15.75">
      <c r="A125" s="39"/>
      <c r="B125" s="39"/>
      <c r="C125" s="39"/>
      <c r="D125" s="39"/>
      <c r="E125" s="39"/>
      <c r="F125" s="27"/>
    </row>
    <row r="126" spans="1:6" ht="15.75">
      <c r="A126" s="39"/>
      <c r="B126" s="39"/>
      <c r="C126" s="39"/>
      <c r="D126" s="39"/>
      <c r="E126" s="39"/>
      <c r="F126" s="27"/>
    </row>
    <row r="127" spans="1:6" ht="15.75">
      <c r="A127" s="39"/>
      <c r="B127" s="39"/>
      <c r="C127" s="39"/>
      <c r="D127" s="39"/>
      <c r="E127" s="39"/>
      <c r="F127" s="27"/>
    </row>
    <row r="128" spans="1:6" ht="15.75">
      <c r="A128" s="39"/>
      <c r="B128" s="39"/>
      <c r="C128" s="39"/>
      <c r="D128" s="39"/>
      <c r="E128" s="39"/>
      <c r="F128" s="27"/>
    </row>
    <row r="129" spans="1:6" ht="15.75">
      <c r="A129" s="39"/>
      <c r="B129" s="39"/>
      <c r="C129" s="39"/>
      <c r="D129" s="39"/>
      <c r="E129" s="39"/>
      <c r="F129" s="27"/>
    </row>
    <row r="130" spans="1:6" ht="15.75">
      <c r="A130" s="39"/>
      <c r="B130" s="39"/>
      <c r="C130" s="39"/>
      <c r="D130" s="39"/>
      <c r="E130" s="39"/>
      <c r="F130" s="27"/>
    </row>
    <row r="131" spans="1:6" ht="15.75">
      <c r="A131" s="39"/>
      <c r="B131" s="39"/>
      <c r="C131" s="39"/>
      <c r="D131" s="39"/>
      <c r="E131" s="39"/>
      <c r="F131" s="27"/>
    </row>
    <row r="132" spans="1:6" ht="15.75">
      <c r="A132" s="39"/>
      <c r="B132" s="39"/>
      <c r="C132" s="39"/>
      <c r="D132" s="39"/>
      <c r="E132" s="39"/>
      <c r="F132" s="27"/>
    </row>
    <row r="133" spans="1:6" ht="15.75">
      <c r="A133" s="39"/>
      <c r="B133" s="39"/>
      <c r="C133" s="39"/>
      <c r="D133" s="39"/>
      <c r="E133" s="39"/>
      <c r="F133" s="27"/>
    </row>
    <row r="134" spans="1:6" ht="15.75">
      <c r="A134" s="39"/>
      <c r="B134" s="39"/>
      <c r="C134" s="39"/>
      <c r="D134" s="39"/>
      <c r="E134" s="39"/>
      <c r="F134" s="27"/>
    </row>
    <row r="135" spans="1:6" ht="15.75">
      <c r="A135" s="39"/>
      <c r="B135" s="39"/>
      <c r="C135" s="39"/>
      <c r="D135" s="39"/>
      <c r="E135" s="39"/>
      <c r="F135" s="27"/>
    </row>
    <row r="136" spans="1:6" ht="15.75">
      <c r="A136" s="39"/>
      <c r="B136" s="39"/>
      <c r="C136" s="39"/>
      <c r="D136" s="39"/>
      <c r="E136" s="39"/>
      <c r="F136" s="27"/>
    </row>
    <row r="137" spans="1:6" ht="15.75">
      <c r="A137" s="39"/>
      <c r="B137" s="39"/>
      <c r="C137" s="39"/>
      <c r="D137" s="39"/>
      <c r="E137" s="39"/>
      <c r="F137" s="27"/>
    </row>
    <row r="138" spans="1:6" ht="15.75">
      <c r="A138" s="39"/>
      <c r="B138" s="39"/>
      <c r="C138" s="39"/>
      <c r="D138" s="39"/>
      <c r="E138" s="39"/>
      <c r="F138" s="27"/>
    </row>
    <row r="139" spans="1:6" ht="15.75">
      <c r="A139" s="39"/>
      <c r="B139" s="39"/>
      <c r="C139" s="39"/>
      <c r="D139" s="39"/>
      <c r="E139" s="39"/>
      <c r="F139" s="27"/>
    </row>
    <row r="140" spans="1:6" ht="15.75">
      <c r="A140" s="39"/>
      <c r="B140" s="39"/>
      <c r="C140" s="39"/>
      <c r="D140" s="39"/>
      <c r="E140" s="39"/>
      <c r="F140" s="27"/>
    </row>
    <row r="141" spans="1:6" ht="15.75">
      <c r="A141" s="39"/>
      <c r="B141" s="39"/>
      <c r="C141" s="39"/>
      <c r="D141" s="39"/>
      <c r="E141" s="39"/>
      <c r="F141" s="27"/>
    </row>
    <row r="142" spans="1:6" ht="15.75">
      <c r="A142" s="39"/>
      <c r="B142" s="39"/>
      <c r="C142" s="39"/>
      <c r="D142" s="39"/>
      <c r="E142" s="39"/>
      <c r="F142" s="27"/>
    </row>
    <row r="143" spans="1:6" ht="15.75">
      <c r="A143" s="39"/>
      <c r="B143" s="39"/>
      <c r="C143" s="39"/>
      <c r="D143" s="39"/>
      <c r="E143" s="39"/>
      <c r="F143" s="27"/>
    </row>
    <row r="144" spans="1:6" ht="15.75">
      <c r="A144" s="39"/>
      <c r="B144" s="39"/>
      <c r="C144" s="39"/>
      <c r="D144" s="39"/>
      <c r="E144" s="39"/>
      <c r="F144" s="27"/>
    </row>
    <row r="145" spans="1:6" ht="15.75">
      <c r="A145" s="39"/>
      <c r="B145" s="39"/>
      <c r="C145" s="39"/>
      <c r="D145" s="39"/>
      <c r="E145" s="39"/>
      <c r="F145" s="27"/>
    </row>
    <row r="146" spans="1:6" ht="15.75">
      <c r="A146" s="39"/>
      <c r="B146" s="39"/>
      <c r="C146" s="39"/>
      <c r="D146" s="39"/>
      <c r="E146" s="39"/>
      <c r="F146" s="27"/>
    </row>
    <row r="147" spans="1:6" ht="15.75">
      <c r="A147" s="39"/>
      <c r="B147" s="39"/>
      <c r="C147" s="39"/>
      <c r="D147" s="39"/>
      <c r="E147" s="39"/>
      <c r="F147" s="27"/>
    </row>
    <row r="148" spans="1:6" ht="15.75">
      <c r="A148" s="39"/>
      <c r="B148" s="39"/>
      <c r="C148" s="39"/>
      <c r="D148" s="39"/>
      <c r="E148" s="39"/>
      <c r="F148" s="27"/>
    </row>
    <row r="149" spans="1:6" ht="15.75">
      <c r="A149" s="39"/>
      <c r="B149" s="39"/>
      <c r="C149" s="39"/>
      <c r="D149" s="39"/>
      <c r="E149" s="39"/>
      <c r="F149" s="27"/>
    </row>
    <row r="150" spans="1:6" ht="15.75">
      <c r="A150" s="39"/>
      <c r="B150" s="39"/>
      <c r="C150" s="39"/>
      <c r="D150" s="39"/>
      <c r="E150" s="39"/>
      <c r="F150" s="27"/>
    </row>
    <row r="151" spans="1:6" ht="15.75">
      <c r="A151" s="39"/>
      <c r="B151" s="39"/>
      <c r="C151" s="39"/>
      <c r="D151" s="39"/>
      <c r="E151" s="39"/>
      <c r="F151" s="27"/>
    </row>
    <row r="152" spans="1:6" ht="15.75">
      <c r="A152" s="39"/>
      <c r="B152" s="39"/>
      <c r="C152" s="39"/>
      <c r="D152" s="39"/>
      <c r="E152" s="39"/>
      <c r="F152" s="27"/>
    </row>
    <row r="153" spans="1:6" ht="15.75">
      <c r="A153" s="39"/>
      <c r="B153" s="39"/>
      <c r="C153" s="39"/>
      <c r="D153" s="39"/>
      <c r="E153" s="39"/>
      <c r="F153" s="27"/>
    </row>
    <row r="154" spans="1:6" ht="15.75">
      <c r="A154" s="39"/>
      <c r="B154" s="39"/>
      <c r="C154" s="39"/>
      <c r="D154" s="39"/>
      <c r="E154" s="39"/>
      <c r="F154" s="27"/>
    </row>
    <row r="155" spans="1:6" ht="15.75">
      <c r="A155" s="39"/>
      <c r="B155" s="39"/>
      <c r="C155" s="39"/>
      <c r="D155" s="39"/>
      <c r="E155" s="39"/>
      <c r="F155" s="27"/>
    </row>
    <row r="156" spans="1:6" ht="15.75">
      <c r="A156" s="39"/>
      <c r="B156" s="39"/>
      <c r="C156" s="39"/>
      <c r="D156" s="39"/>
      <c r="E156" s="39"/>
      <c r="F156" s="27"/>
    </row>
    <row r="157" spans="1:6" ht="15.75">
      <c r="A157" s="39"/>
      <c r="B157" s="39"/>
      <c r="C157" s="39"/>
      <c r="D157" s="39"/>
      <c r="E157" s="39"/>
      <c r="F157" s="27"/>
    </row>
    <row r="158" spans="1:6" ht="15.75">
      <c r="A158" s="39"/>
      <c r="B158" s="39"/>
      <c r="C158" s="39"/>
      <c r="D158" s="39"/>
      <c r="E158" s="39"/>
      <c r="F158" s="27"/>
    </row>
    <row r="159" spans="1:6" ht="15.75">
      <c r="A159" s="39"/>
      <c r="B159" s="39"/>
      <c r="C159" s="39"/>
      <c r="D159" s="39"/>
      <c r="F159" s="27"/>
    </row>
    <row r="160" spans="1:6" ht="15.75">
      <c r="A160" s="39"/>
      <c r="B160" s="39"/>
      <c r="C160" s="39"/>
      <c r="D160" s="39"/>
      <c r="F160" s="27"/>
    </row>
    <row r="161" spans="1:6" ht="15.75">
      <c r="A161" s="39"/>
      <c r="B161" s="39"/>
      <c r="C161" s="39"/>
      <c r="D161" s="39"/>
      <c r="F161" s="27"/>
    </row>
    <row r="162" spans="1:6" ht="15.75">
      <c r="A162" s="39"/>
      <c r="B162" s="39"/>
      <c r="C162" s="39"/>
      <c r="D162" s="39"/>
      <c r="F162" s="27"/>
    </row>
    <row r="163" spans="1:6" ht="15.75">
      <c r="A163" s="39"/>
      <c r="B163" s="39"/>
      <c r="C163" s="39"/>
      <c r="D163" s="39"/>
      <c r="F163" s="27"/>
    </row>
    <row r="164" spans="1:6" ht="15.75">
      <c r="A164" s="39"/>
      <c r="B164" s="39"/>
      <c r="C164" s="39"/>
      <c r="D164" s="39"/>
      <c r="F164" s="27"/>
    </row>
    <row r="165" spans="1:6" ht="15.75">
      <c r="A165" s="39"/>
      <c r="B165" s="39"/>
      <c r="C165" s="39"/>
      <c r="D165" s="39"/>
      <c r="F165" s="27"/>
    </row>
    <row r="166" spans="1:6" ht="15.75">
      <c r="A166" s="39"/>
      <c r="B166" s="39"/>
      <c r="C166" s="39"/>
      <c r="D166" s="39"/>
      <c r="F166" s="27"/>
    </row>
    <row r="167" spans="1:4" ht="15.75">
      <c r="A167" s="39"/>
      <c r="B167" s="39"/>
      <c r="C167" s="39"/>
      <c r="D167" s="39"/>
    </row>
    <row r="168" spans="1:4" ht="15.75">
      <c r="A168" s="39"/>
      <c r="B168" s="39"/>
      <c r="C168" s="39"/>
      <c r="D168" s="39"/>
    </row>
    <row r="169" spans="1:4" ht="15.75">
      <c r="A169" s="39"/>
      <c r="B169" s="39"/>
      <c r="C169" s="39"/>
      <c r="D169" s="39"/>
    </row>
  </sheetData>
  <sheetProtection/>
  <mergeCells count="13">
    <mergeCell ref="C44:E44"/>
    <mergeCell ref="B22:D22"/>
    <mergeCell ref="C40:E40"/>
    <mergeCell ref="B48:D48"/>
    <mergeCell ref="A5:E5"/>
    <mergeCell ref="A7:E7"/>
    <mergeCell ref="A38:A39"/>
    <mergeCell ref="A23:B23"/>
    <mergeCell ref="A1:D1"/>
    <mergeCell ref="A3:D3"/>
    <mergeCell ref="E24:G24"/>
    <mergeCell ref="B24:D24"/>
    <mergeCell ref="B13:D13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10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9">
      <selection activeCell="B28" sqref="B28"/>
    </sheetView>
  </sheetViews>
  <sheetFormatPr defaultColWidth="9.00390625" defaultRowHeight="12.75"/>
  <cols>
    <col min="1" max="1" width="18.875" style="0" customWidth="1"/>
    <col min="2" max="2" width="23.625" style="0" customWidth="1"/>
    <col min="3" max="3" width="11.875" style="0" customWidth="1"/>
    <col min="4" max="4" width="12.375" style="0" customWidth="1"/>
    <col min="5" max="6" width="15.75390625" style="0" customWidth="1"/>
  </cols>
  <sheetData>
    <row r="2" spans="1:6" ht="15.75">
      <c r="A2" s="628" t="s">
        <v>328</v>
      </c>
      <c r="B2" s="628"/>
      <c r="C2" s="628"/>
      <c r="D2" s="628"/>
      <c r="E2" s="628"/>
      <c r="F2" s="628"/>
    </row>
    <row r="3" spans="1:6" ht="24" customHeight="1">
      <c r="A3" s="574" t="s">
        <v>151</v>
      </c>
      <c r="B3" s="574"/>
      <c r="C3" s="574"/>
      <c r="D3" s="574"/>
      <c r="E3" s="574"/>
      <c r="F3" s="62"/>
    </row>
    <row r="4" spans="1:5" ht="23.25" customHeight="1">
      <c r="A4" s="158" t="s">
        <v>321</v>
      </c>
      <c r="B4" s="158"/>
      <c r="C4" s="159"/>
      <c r="D4" s="159"/>
      <c r="E4" s="159"/>
    </row>
    <row r="5" spans="1:5" ht="14.25">
      <c r="A5" s="235"/>
      <c r="B5" s="235"/>
      <c r="C5" s="235"/>
      <c r="D5" s="235"/>
      <c r="E5" s="235"/>
    </row>
    <row r="6" spans="1:5" ht="14.25">
      <c r="A6" s="209" t="s">
        <v>202</v>
      </c>
      <c r="B6" s="209" t="s">
        <v>334</v>
      </c>
      <c r="C6" s="209" t="s">
        <v>157</v>
      </c>
      <c r="D6" s="209" t="s">
        <v>174</v>
      </c>
      <c r="E6" s="209" t="s">
        <v>110</v>
      </c>
    </row>
    <row r="7" spans="1:5" ht="46.5" customHeight="1">
      <c r="A7" s="197" t="s">
        <v>335</v>
      </c>
      <c r="B7" s="197" t="s">
        <v>333</v>
      </c>
      <c r="C7" s="194">
        <v>11</v>
      </c>
      <c r="D7" s="194">
        <v>112701.09</v>
      </c>
      <c r="E7" s="195">
        <f>SUM(C7*D7)+0.01</f>
        <v>1239712</v>
      </c>
    </row>
    <row r="8" spans="1:5" ht="15.75">
      <c r="A8" s="198"/>
      <c r="B8" s="198"/>
      <c r="C8" s="157"/>
      <c r="D8" s="151"/>
      <c r="E8" s="151"/>
    </row>
    <row r="9" spans="1:5" ht="14.25">
      <c r="A9" s="209" t="s">
        <v>202</v>
      </c>
      <c r="B9" s="209" t="s">
        <v>334</v>
      </c>
      <c r="C9" s="209" t="s">
        <v>157</v>
      </c>
      <c r="D9" s="209" t="s">
        <v>174</v>
      </c>
      <c r="E9" s="209" t="s">
        <v>110</v>
      </c>
    </row>
    <row r="10" spans="1:5" ht="87.75" customHeight="1">
      <c r="A10" s="197" t="s">
        <v>326</v>
      </c>
      <c r="B10" s="197" t="s">
        <v>322</v>
      </c>
      <c r="C10" s="194">
        <v>1</v>
      </c>
      <c r="D10" s="194">
        <v>373946.72</v>
      </c>
      <c r="E10" s="195">
        <f>SUM(C10*D10)</f>
        <v>373946.72</v>
      </c>
    </row>
    <row r="11" spans="1:5" ht="15.75">
      <c r="A11" s="198"/>
      <c r="B11" s="198"/>
      <c r="C11" s="157"/>
      <c r="D11" s="151"/>
      <c r="E11" s="151"/>
    </row>
    <row r="12" spans="1:5" ht="14.25">
      <c r="A12" s="209" t="s">
        <v>202</v>
      </c>
      <c r="B12" s="209" t="s">
        <v>334</v>
      </c>
      <c r="C12" s="209" t="s">
        <v>157</v>
      </c>
      <c r="D12" s="209" t="s">
        <v>174</v>
      </c>
      <c r="E12" s="209" t="s">
        <v>110</v>
      </c>
    </row>
    <row r="13" spans="1:5" ht="63.75" customHeight="1">
      <c r="A13" s="197" t="s">
        <v>327</v>
      </c>
      <c r="B13" s="197" t="s">
        <v>323</v>
      </c>
      <c r="C13" s="194">
        <v>1</v>
      </c>
      <c r="D13" s="194">
        <v>236598.26</v>
      </c>
      <c r="E13" s="195">
        <f>SUM(C13*D13)</f>
        <v>236598.26</v>
      </c>
    </row>
    <row r="14" spans="1:5" ht="15.75">
      <c r="A14" s="198"/>
      <c r="B14" s="198"/>
      <c r="C14" s="157"/>
      <c r="D14" s="151"/>
      <c r="E14" s="151"/>
    </row>
    <row r="15" spans="1:5" ht="15">
      <c r="A15" s="158" t="s">
        <v>324</v>
      </c>
      <c r="B15" s="158"/>
      <c r="C15" s="159"/>
      <c r="D15" s="159"/>
      <c r="E15" s="159"/>
    </row>
    <row r="16" spans="1:5" ht="15">
      <c r="A16" s="235" t="s">
        <v>325</v>
      </c>
      <c r="B16" s="158"/>
      <c r="C16" s="159"/>
      <c r="D16" s="159"/>
      <c r="E16" s="159"/>
    </row>
    <row r="17" spans="1:5" ht="14.25">
      <c r="A17" s="209" t="s">
        <v>202</v>
      </c>
      <c r="B17" s="209" t="s">
        <v>334</v>
      </c>
      <c r="C17" s="209" t="s">
        <v>157</v>
      </c>
      <c r="D17" s="209" t="s">
        <v>174</v>
      </c>
      <c r="E17" s="209" t="s">
        <v>110</v>
      </c>
    </row>
    <row r="18" spans="1:5" ht="46.5" customHeight="1">
      <c r="A18" s="197" t="s">
        <v>324</v>
      </c>
      <c r="B18" s="197" t="s">
        <v>332</v>
      </c>
      <c r="C18" s="194">
        <v>1</v>
      </c>
      <c r="D18" s="194">
        <v>150715.95</v>
      </c>
      <c r="E18" s="195">
        <f>SUM(C18*D18)</f>
        <v>150715.95</v>
      </c>
    </row>
    <row r="19" spans="1:5" ht="14.25">
      <c r="A19" s="237" t="s">
        <v>330</v>
      </c>
      <c r="B19" s="237"/>
      <c r="C19" s="160"/>
      <c r="D19" s="160"/>
      <c r="E19" s="236">
        <f>SUM(E7+E10+E13+E18)</f>
        <v>2000972.93</v>
      </c>
    </row>
    <row r="21" spans="1:6" ht="15.75">
      <c r="A21" s="628" t="s">
        <v>329</v>
      </c>
      <c r="B21" s="628"/>
      <c r="C21" s="628"/>
      <c r="D21" s="628"/>
      <c r="E21" s="628"/>
      <c r="F21" s="628"/>
    </row>
    <row r="23" spans="1:5" ht="31.5">
      <c r="A23" s="15" t="s">
        <v>39</v>
      </c>
      <c r="B23" s="30" t="s">
        <v>157</v>
      </c>
      <c r="C23" s="30" t="s">
        <v>154</v>
      </c>
      <c r="D23" s="30" t="s">
        <v>158</v>
      </c>
      <c r="E23" s="30" t="s">
        <v>159</v>
      </c>
    </row>
    <row r="24" spans="1:5" ht="42" customHeight="1">
      <c r="A24" s="15" t="s">
        <v>336</v>
      </c>
      <c r="B24" s="28">
        <v>23</v>
      </c>
      <c r="C24" s="108">
        <v>2200</v>
      </c>
      <c r="D24" s="30">
        <v>1</v>
      </c>
      <c r="E24" s="31">
        <f>C24*B24</f>
        <v>50600</v>
      </c>
    </row>
    <row r="25" spans="1:5" ht="36.75" customHeight="1">
      <c r="A25" s="162" t="s">
        <v>307</v>
      </c>
      <c r="B25" s="15">
        <v>1</v>
      </c>
      <c r="C25" s="88">
        <v>10450</v>
      </c>
      <c r="D25" s="30">
        <v>1</v>
      </c>
      <c r="E25" s="31">
        <f>B25*C25*D25</f>
        <v>10450</v>
      </c>
    </row>
    <row r="26" spans="1:5" ht="48.75" customHeight="1">
      <c r="A26" s="162" t="s">
        <v>337</v>
      </c>
      <c r="B26" s="15">
        <v>3</v>
      </c>
      <c r="C26" s="88">
        <v>1700</v>
      </c>
      <c r="D26" s="30">
        <v>1</v>
      </c>
      <c r="E26" s="31">
        <f>B26*C26*D26</f>
        <v>5100</v>
      </c>
    </row>
    <row r="27" spans="1:5" ht="33.75" customHeight="1">
      <c r="A27" s="162" t="s">
        <v>316</v>
      </c>
      <c r="B27" s="15">
        <v>4</v>
      </c>
      <c r="C27" s="88">
        <v>1500</v>
      </c>
      <c r="D27" s="30">
        <v>1</v>
      </c>
      <c r="E27" s="31">
        <f>B27*C27*D27</f>
        <v>6000</v>
      </c>
    </row>
    <row r="28" spans="1:5" ht="15.75">
      <c r="A28" s="58" t="s">
        <v>331</v>
      </c>
      <c r="B28" s="58"/>
      <c r="C28" s="59"/>
      <c r="D28" s="60"/>
      <c r="E28" s="44">
        <f>SUM(E24:E27)</f>
        <v>72150</v>
      </c>
    </row>
  </sheetData>
  <sheetProtection/>
  <mergeCells count="3">
    <mergeCell ref="A2:F2"/>
    <mergeCell ref="A3:E3"/>
    <mergeCell ref="A21:F21"/>
  </mergeCells>
  <printOptions/>
  <pageMargins left="0.43" right="0.47" top="0.52" bottom="0.39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9">
      <selection activeCell="C28" sqref="C28:E28"/>
    </sheetView>
  </sheetViews>
  <sheetFormatPr defaultColWidth="9.00390625" defaultRowHeight="12.75"/>
  <cols>
    <col min="1" max="1" width="23.375" style="57" customWidth="1"/>
    <col min="2" max="2" width="14.75390625" style="57" customWidth="1"/>
    <col min="3" max="3" width="16.625" style="57" customWidth="1"/>
    <col min="4" max="4" width="14.00390625" style="57" customWidth="1"/>
    <col min="5" max="5" width="19.375" style="57" customWidth="1"/>
    <col min="6" max="6" width="13.875" style="57" customWidth="1"/>
    <col min="7" max="7" width="12.375" style="57" customWidth="1"/>
    <col min="8" max="16384" width="9.125" style="57" customWidth="1"/>
  </cols>
  <sheetData>
    <row r="1" spans="1:4" ht="15.75">
      <c r="A1" s="574" t="s">
        <v>353</v>
      </c>
      <c r="B1" s="574"/>
      <c r="C1" s="574"/>
      <c r="D1" s="574"/>
    </row>
    <row r="2" spans="1:4" ht="15.75">
      <c r="A2" s="61"/>
      <c r="B2" s="61"/>
      <c r="C2" s="61"/>
      <c r="D2" s="61"/>
    </row>
    <row r="3" spans="1:6" ht="18.75" customHeight="1">
      <c r="A3" s="577" t="s">
        <v>105</v>
      </c>
      <c r="B3" s="577"/>
      <c r="C3" s="577"/>
      <c r="D3" s="577"/>
      <c r="E3" s="122"/>
      <c r="F3" s="122"/>
    </row>
    <row r="4" spans="1:4" ht="13.5" customHeight="1">
      <c r="A4" s="61"/>
      <c r="B4" s="61"/>
      <c r="C4" s="61"/>
      <c r="D4" s="61"/>
    </row>
    <row r="5" spans="1:5" ht="15.75">
      <c r="A5" s="630" t="s">
        <v>163</v>
      </c>
      <c r="B5" s="630"/>
      <c r="C5" s="630"/>
      <c r="D5" s="630"/>
      <c r="E5" s="630"/>
    </row>
    <row r="6" spans="1:5" ht="15" customHeight="1">
      <c r="A6" s="54"/>
      <c r="B6" s="54"/>
      <c r="C6" s="54"/>
      <c r="D6" s="54"/>
      <c r="E6" s="54"/>
    </row>
    <row r="7" spans="1:4" ht="36.75" customHeight="1">
      <c r="A7" s="577" t="s">
        <v>148</v>
      </c>
      <c r="B7" s="577"/>
      <c r="C7" s="577"/>
      <c r="D7" s="577"/>
    </row>
    <row r="8" spans="1:4" ht="14.25" customHeight="1">
      <c r="A8" s="117"/>
      <c r="B8" s="117"/>
      <c r="C8" s="117"/>
      <c r="D8" s="117"/>
    </row>
    <row r="9" spans="1:5" ht="15.75">
      <c r="A9" s="192" t="s">
        <v>403</v>
      </c>
      <c r="B9" s="192" t="s">
        <v>397</v>
      </c>
      <c r="C9" s="223"/>
      <c r="D9" s="223"/>
      <c r="E9" s="223"/>
    </row>
    <row r="10" spans="1:5" ht="31.5">
      <c r="A10" s="15" t="s">
        <v>39</v>
      </c>
      <c r="B10" s="30" t="s">
        <v>157</v>
      </c>
      <c r="C10" s="30" t="s">
        <v>154</v>
      </c>
      <c r="D10" s="30" t="s">
        <v>158</v>
      </c>
      <c r="E10" s="30" t="s">
        <v>159</v>
      </c>
    </row>
    <row r="11" spans="1:5" ht="31.5">
      <c r="A11" s="15" t="s">
        <v>166</v>
      </c>
      <c r="B11" s="30">
        <v>1</v>
      </c>
      <c r="C11" s="41">
        <v>2180</v>
      </c>
      <c r="D11" s="30">
        <v>12</v>
      </c>
      <c r="E11" s="368">
        <f>SUM(B11*C11*D11)</f>
        <v>26160</v>
      </c>
    </row>
    <row r="12" spans="1:5" ht="13.5" customHeight="1">
      <c r="A12" s="51"/>
      <c r="B12" s="52"/>
      <c r="C12" s="53"/>
      <c r="D12" s="52"/>
      <c r="E12" s="45"/>
    </row>
    <row r="13" spans="1:5" ht="15.75">
      <c r="A13" s="224"/>
      <c r="B13" s="225"/>
      <c r="C13" s="225"/>
      <c r="D13" s="225"/>
      <c r="E13" s="225"/>
    </row>
    <row r="14" spans="1:5" ht="31.5">
      <c r="A14" s="15" t="s">
        <v>39</v>
      </c>
      <c r="B14" s="30" t="s">
        <v>157</v>
      </c>
      <c r="C14" s="30" t="s">
        <v>154</v>
      </c>
      <c r="D14" s="631" t="s">
        <v>159</v>
      </c>
      <c r="E14" s="632"/>
    </row>
    <row r="15" spans="1:5" ht="63.75" customHeight="1">
      <c r="A15" s="15" t="s">
        <v>373</v>
      </c>
      <c r="B15" s="30">
        <v>1</v>
      </c>
      <c r="C15" s="279">
        <v>5000</v>
      </c>
      <c r="D15" s="633">
        <f>SUM(C15)</f>
        <v>5000</v>
      </c>
      <c r="E15" s="634"/>
    </row>
    <row r="16" spans="1:5" ht="18.75" customHeight="1">
      <c r="A16" s="51"/>
      <c r="B16" s="52"/>
      <c r="C16" s="52"/>
      <c r="D16" s="52"/>
      <c r="E16" s="52"/>
    </row>
    <row r="17" spans="1:5" ht="16.5" customHeight="1">
      <c r="A17" s="372" t="s">
        <v>399</v>
      </c>
      <c r="B17" s="192" t="s">
        <v>397</v>
      </c>
      <c r="C17" s="372"/>
      <c r="D17" s="372"/>
      <c r="E17" s="45"/>
    </row>
    <row r="18" spans="1:5" ht="31.5">
      <c r="A18" s="15" t="s">
        <v>39</v>
      </c>
      <c r="B18" s="30" t="s">
        <v>157</v>
      </c>
      <c r="C18" s="30" t="s">
        <v>154</v>
      </c>
      <c r="D18" s="30" t="s">
        <v>158</v>
      </c>
      <c r="E18" s="30" t="s">
        <v>159</v>
      </c>
    </row>
    <row r="19" spans="1:5" ht="39.75" customHeight="1">
      <c r="A19" s="15" t="s">
        <v>168</v>
      </c>
      <c r="B19" s="30">
        <v>1</v>
      </c>
      <c r="C19" s="92">
        <v>14256</v>
      </c>
      <c r="D19" s="30">
        <v>1</v>
      </c>
      <c r="E19" s="368">
        <f>C19</f>
        <v>14256</v>
      </c>
    </row>
    <row r="20" spans="1:5" ht="20.25" customHeight="1">
      <c r="A20" s="51"/>
      <c r="B20" s="52"/>
      <c r="C20" s="52"/>
      <c r="D20" s="52"/>
      <c r="E20" s="52"/>
    </row>
    <row r="22" spans="1:5" ht="20.25" customHeight="1">
      <c r="A22" s="224" t="s">
        <v>164</v>
      </c>
      <c r="B22" s="226"/>
      <c r="C22" s="226"/>
      <c r="D22" s="226"/>
      <c r="E22" s="226"/>
    </row>
    <row r="23" spans="1:5" ht="31.5">
      <c r="A23" s="15" t="s">
        <v>39</v>
      </c>
      <c r="B23" s="30" t="s">
        <v>157</v>
      </c>
      <c r="C23" s="30" t="s">
        <v>154</v>
      </c>
      <c r="D23" s="30" t="s">
        <v>159</v>
      </c>
      <c r="E23" s="50"/>
    </row>
    <row r="24" spans="1:4" ht="30.75" customHeight="1">
      <c r="A24" s="130" t="s">
        <v>165</v>
      </c>
      <c r="B24" s="32">
        <v>56</v>
      </c>
      <c r="C24" s="146">
        <v>2600</v>
      </c>
      <c r="D24" s="31">
        <f>SUM(B24*C24)</f>
        <v>145600</v>
      </c>
    </row>
    <row r="25" spans="1:4" ht="24" customHeight="1" hidden="1">
      <c r="A25" s="66" t="s">
        <v>110</v>
      </c>
      <c r="B25" s="66"/>
      <c r="C25" s="66"/>
      <c r="D25" s="31" t="e">
        <f>SUM(B25*C25*#REF!)</f>
        <v>#REF!</v>
      </c>
    </row>
    <row r="26" spans="1:4" ht="15.75">
      <c r="A26" s="42" t="s">
        <v>110</v>
      </c>
      <c r="B26" s="42"/>
      <c r="C26" s="43"/>
      <c r="D26" s="44">
        <f>SUM(D24:D24)</f>
        <v>145600</v>
      </c>
    </row>
    <row r="27" spans="1:7" ht="15.75">
      <c r="A27" s="51"/>
      <c r="B27" s="52"/>
      <c r="C27" s="53"/>
      <c r="D27" s="52"/>
      <c r="E27" s="45"/>
      <c r="F27" s="132"/>
      <c r="G27" s="132"/>
    </row>
    <row r="28" spans="1:5" ht="15.75">
      <c r="A28" s="192" t="s">
        <v>401</v>
      </c>
      <c r="B28" s="399"/>
      <c r="C28" s="617" t="s">
        <v>397</v>
      </c>
      <c r="D28" s="617"/>
      <c r="E28" s="617"/>
    </row>
    <row r="29" spans="1:5" ht="15.75" customHeight="1">
      <c r="A29" s="610"/>
      <c r="B29" s="610"/>
      <c r="C29" s="610"/>
      <c r="D29" s="50"/>
      <c r="E29" s="287"/>
    </row>
    <row r="30" spans="1:5" ht="31.5">
      <c r="A30" s="15" t="s">
        <v>39</v>
      </c>
      <c r="B30" s="30" t="s">
        <v>157</v>
      </c>
      <c r="C30" s="30" t="s">
        <v>154</v>
      </c>
      <c r="D30" s="30" t="s">
        <v>158</v>
      </c>
      <c r="E30" s="30" t="s">
        <v>159</v>
      </c>
    </row>
    <row r="31" spans="1:7" ht="27" customHeight="1">
      <c r="A31" s="30" t="s">
        <v>167</v>
      </c>
      <c r="B31" s="30">
        <v>1</v>
      </c>
      <c r="C31" s="41">
        <v>2100</v>
      </c>
      <c r="D31" s="30">
        <v>12</v>
      </c>
      <c r="E31" s="375">
        <f>SUM(B31*C31*D31)</f>
        <v>25200</v>
      </c>
      <c r="G31" s="134"/>
    </row>
    <row r="32" spans="1:5" ht="12.75" customHeight="1">
      <c r="A32" s="52"/>
      <c r="B32" s="52"/>
      <c r="C32" s="52"/>
      <c r="D32" s="52"/>
      <c r="E32" s="53"/>
    </row>
    <row r="33" spans="1:5" ht="12.75" customHeight="1">
      <c r="A33" s="52"/>
      <c r="B33" s="52"/>
      <c r="C33" s="52"/>
      <c r="D33" s="52"/>
      <c r="E33" s="53"/>
    </row>
    <row r="34" spans="1:5" ht="14.25" customHeight="1">
      <c r="A34" s="629"/>
      <c r="B34" s="629"/>
      <c r="C34" s="52"/>
      <c r="D34" s="52"/>
      <c r="E34" s="45"/>
    </row>
    <row r="35" spans="1:5" ht="31.5">
      <c r="A35" s="15" t="s">
        <v>39</v>
      </c>
      <c r="B35" s="30" t="s">
        <v>157</v>
      </c>
      <c r="C35" s="30" t="s">
        <v>154</v>
      </c>
      <c r="D35" s="30" t="s">
        <v>158</v>
      </c>
      <c r="E35" s="30" t="s">
        <v>159</v>
      </c>
    </row>
    <row r="36" spans="1:5" ht="15.75">
      <c r="A36" s="15" t="s">
        <v>352</v>
      </c>
      <c r="B36" s="30">
        <v>1</v>
      </c>
      <c r="C36" s="41">
        <v>11425</v>
      </c>
      <c r="D36" s="30">
        <v>1</v>
      </c>
      <c r="E36" s="31">
        <f>C36*B36</f>
        <v>11425</v>
      </c>
    </row>
    <row r="37" spans="1:5" ht="15.75">
      <c r="A37" s="15" t="s">
        <v>365</v>
      </c>
      <c r="B37" s="30">
        <v>1</v>
      </c>
      <c r="C37" s="41">
        <v>5910</v>
      </c>
      <c r="D37" s="30">
        <v>1</v>
      </c>
      <c r="E37" s="31">
        <f>C37*B37</f>
        <v>5910</v>
      </c>
    </row>
    <row r="38" spans="1:5" ht="15.75">
      <c r="A38" s="58" t="s">
        <v>156</v>
      </c>
      <c r="B38" s="58"/>
      <c r="C38" s="59"/>
      <c r="D38" s="60"/>
      <c r="E38" s="44">
        <f>SUM(E36:E37)</f>
        <v>17335</v>
      </c>
    </row>
    <row r="39" spans="1:7" ht="28.5" customHeight="1">
      <c r="A39" s="35" t="s">
        <v>169</v>
      </c>
      <c r="B39" s="50"/>
      <c r="C39" s="50"/>
      <c r="D39" s="48">
        <f>SUM(E11+D15+E19+D26+E31+E38)</f>
        <v>233551</v>
      </c>
      <c r="E39" s="23" t="s">
        <v>108</v>
      </c>
      <c r="F39" s="40"/>
      <c r="G39" s="27"/>
    </row>
    <row r="40" spans="1:7" ht="21.75" customHeight="1">
      <c r="A40" s="27" t="s">
        <v>112</v>
      </c>
      <c r="B40" s="27"/>
      <c r="C40" s="27" t="s">
        <v>286</v>
      </c>
      <c r="D40" s="48"/>
      <c r="E40" s="23"/>
      <c r="F40" s="40"/>
      <c r="G40" s="27"/>
    </row>
    <row r="41" spans="1:7" ht="21.75" customHeight="1">
      <c r="A41" s="65" t="s">
        <v>113</v>
      </c>
      <c r="B41" s="36"/>
      <c r="C41" s="27" t="s">
        <v>287</v>
      </c>
      <c r="D41" s="48"/>
      <c r="E41" s="23"/>
      <c r="F41" s="40"/>
      <c r="G41" s="27"/>
    </row>
    <row r="42" spans="1:7" ht="21.75" customHeight="1">
      <c r="A42" s="27" t="s">
        <v>119</v>
      </c>
      <c r="B42" s="36"/>
      <c r="C42" s="27" t="s">
        <v>120</v>
      </c>
      <c r="D42" s="48"/>
      <c r="E42" s="23"/>
      <c r="F42" s="40"/>
      <c r="G42" s="27"/>
    </row>
    <row r="43" spans="4:7" ht="15" customHeight="1">
      <c r="D43" s="39"/>
      <c r="E43" s="39"/>
      <c r="F43" s="40"/>
      <c r="G43" s="27"/>
    </row>
    <row r="44" spans="4:5" ht="15.75">
      <c r="D44" s="27"/>
      <c r="E44" s="39"/>
    </row>
    <row r="45" spans="1:7" ht="15.75">
      <c r="A45" s="39"/>
      <c r="B45" s="39"/>
      <c r="C45" s="39"/>
      <c r="D45" s="39"/>
      <c r="E45" s="39"/>
      <c r="G45" s="27"/>
    </row>
    <row r="46" spans="1:6" ht="15.75">
      <c r="A46" s="39"/>
      <c r="B46" s="27"/>
      <c r="C46" s="39"/>
      <c r="D46" s="27"/>
      <c r="E46" s="39"/>
      <c r="F46" s="40"/>
    </row>
    <row r="47" spans="1:7" ht="15.75">
      <c r="A47" s="39"/>
      <c r="B47" s="39"/>
      <c r="C47" s="39"/>
      <c r="D47" s="39"/>
      <c r="F47" s="27"/>
      <c r="G47" s="27"/>
    </row>
    <row r="48" spans="2:7" ht="15.75">
      <c r="B48" s="39"/>
      <c r="D48" s="39"/>
      <c r="F48" s="40"/>
      <c r="G48" s="27"/>
    </row>
    <row r="49" spans="2:7" ht="15.75">
      <c r="B49" s="39"/>
      <c r="D49" s="39"/>
      <c r="F49" s="40"/>
      <c r="G49" s="27"/>
    </row>
    <row r="50" ht="15.75">
      <c r="F50" s="40"/>
    </row>
  </sheetData>
  <sheetProtection/>
  <mergeCells count="9">
    <mergeCell ref="A1:D1"/>
    <mergeCell ref="A3:D3"/>
    <mergeCell ref="A34:B34"/>
    <mergeCell ref="A5:E5"/>
    <mergeCell ref="A7:D7"/>
    <mergeCell ref="A29:C29"/>
    <mergeCell ref="D14:E14"/>
    <mergeCell ref="D15:E15"/>
    <mergeCell ref="C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1">
      <selection activeCell="A20" sqref="A20:D20"/>
    </sheetView>
  </sheetViews>
  <sheetFormatPr defaultColWidth="9.00390625" defaultRowHeight="12.75"/>
  <cols>
    <col min="1" max="1" width="30.75390625" style="27" customWidth="1"/>
    <col min="2" max="2" width="14.75390625" style="27" customWidth="1"/>
    <col min="3" max="3" width="16.625" style="27" customWidth="1"/>
    <col min="4" max="4" width="17.125" style="27" customWidth="1"/>
    <col min="5" max="5" width="19.375" style="27" customWidth="1"/>
    <col min="6" max="6" width="13.875" style="27" customWidth="1"/>
    <col min="7" max="16384" width="9.125" style="27" customWidth="1"/>
  </cols>
  <sheetData>
    <row r="1" spans="1:4" ht="15.75">
      <c r="A1" s="574" t="s">
        <v>353</v>
      </c>
      <c r="B1" s="574"/>
      <c r="C1" s="574"/>
      <c r="D1" s="574"/>
    </row>
    <row r="2" spans="1:4" ht="38.25" customHeight="1">
      <c r="A2" s="577" t="s">
        <v>366</v>
      </c>
      <c r="B2" s="577"/>
      <c r="C2" s="577"/>
      <c r="D2" s="577"/>
    </row>
    <row r="3" spans="1:4" ht="15.75" customHeight="1">
      <c r="A3" s="117"/>
      <c r="B3" s="117" t="s">
        <v>222</v>
      </c>
      <c r="C3" s="117"/>
      <c r="D3" s="117"/>
    </row>
    <row r="4" spans="1:5" ht="15.75">
      <c r="A4" s="630" t="s">
        <v>163</v>
      </c>
      <c r="B4" s="630"/>
      <c r="C4" s="630"/>
      <c r="D4" s="630"/>
      <c r="E4" s="630"/>
    </row>
    <row r="5" spans="1:5" ht="15.75">
      <c r="A5" s="54"/>
      <c r="B5" s="54"/>
      <c r="C5" s="54"/>
      <c r="D5" s="54"/>
      <c r="E5" s="54"/>
    </row>
    <row r="6" spans="1:5" ht="26.25" customHeight="1">
      <c r="A6" s="15" t="s">
        <v>39</v>
      </c>
      <c r="B6" s="30" t="s">
        <v>157</v>
      </c>
      <c r="C6" s="30" t="s">
        <v>154</v>
      </c>
      <c r="D6" s="30" t="s">
        <v>156</v>
      </c>
      <c r="E6" s="277"/>
    </row>
    <row r="7" spans="1:5" ht="12" customHeight="1">
      <c r="A7" s="276"/>
      <c r="B7" s="276"/>
      <c r="C7" s="276"/>
      <c r="D7" s="276"/>
      <c r="E7" s="45"/>
    </row>
    <row r="8" spans="1:6" ht="15.75">
      <c r="A8" s="15" t="s">
        <v>370</v>
      </c>
      <c r="B8" s="30">
        <v>10</v>
      </c>
      <c r="C8" s="41">
        <v>2980</v>
      </c>
      <c r="D8" s="31">
        <f>B8*C8</f>
        <v>29800</v>
      </c>
      <c r="F8" s="61"/>
    </row>
    <row r="9" spans="1:4" ht="14.25" customHeight="1">
      <c r="A9" s="70" t="s">
        <v>110</v>
      </c>
      <c r="B9" s="70"/>
      <c r="C9" s="110"/>
      <c r="D9" s="110">
        <f>SUM(D8:D8)</f>
        <v>29800</v>
      </c>
    </row>
    <row r="10" spans="1:5" ht="24.75" customHeight="1">
      <c r="A10" s="356" t="s">
        <v>169</v>
      </c>
      <c r="B10" s="359">
        <f>SUM(D9)</f>
        <v>29800</v>
      </c>
      <c r="C10" s="61"/>
      <c r="D10" s="61"/>
      <c r="E10" s="61"/>
    </row>
    <row r="11" spans="1:5" ht="16.5" customHeight="1">
      <c r="A11" s="638" t="s">
        <v>367</v>
      </c>
      <c r="B11" s="638"/>
      <c r="C11" s="638"/>
      <c r="D11" s="638"/>
      <c r="E11" s="61"/>
    </row>
    <row r="12" spans="1:5" s="64" customFormat="1" ht="15.75">
      <c r="A12" s="639"/>
      <c r="B12" s="639"/>
      <c r="C12" s="639"/>
      <c r="D12" s="639"/>
      <c r="E12" s="27"/>
    </row>
    <row r="13" spans="1:5" s="64" customFormat="1" ht="36" customHeight="1" hidden="1">
      <c r="A13" s="374"/>
      <c r="B13" s="374"/>
      <c r="C13" s="374"/>
      <c r="D13" s="374"/>
      <c r="E13" s="62"/>
    </row>
    <row r="14" spans="1:4" s="64" customFormat="1" ht="45.75" customHeight="1">
      <c r="A14" s="635" t="s">
        <v>441</v>
      </c>
      <c r="B14" s="635"/>
      <c r="C14" s="635"/>
      <c r="D14" s="635"/>
    </row>
    <row r="15" spans="1:5" s="64" customFormat="1" ht="36" customHeight="1">
      <c r="A15" s="28" t="s">
        <v>172</v>
      </c>
      <c r="B15" s="28" t="s">
        <v>173</v>
      </c>
      <c r="C15" s="28" t="s">
        <v>174</v>
      </c>
      <c r="D15" s="33" t="s">
        <v>110</v>
      </c>
      <c r="E15" s="52"/>
    </row>
    <row r="16" spans="1:5" s="64" customFormat="1" ht="36" customHeight="1">
      <c r="A16" s="28" t="s">
        <v>440</v>
      </c>
      <c r="B16" s="28">
        <v>1</v>
      </c>
      <c r="C16" s="41">
        <v>40000</v>
      </c>
      <c r="D16" s="41">
        <f>B16*C16</f>
        <v>40000</v>
      </c>
      <c r="E16" s="52"/>
    </row>
    <row r="17" spans="1:4" s="64" customFormat="1" ht="15.75">
      <c r="A17" s="30" t="s">
        <v>175</v>
      </c>
      <c r="B17" s="30">
        <v>2</v>
      </c>
      <c r="C17" s="41">
        <v>22100</v>
      </c>
      <c r="D17" s="41">
        <f>B17*C17</f>
        <v>44200</v>
      </c>
    </row>
    <row r="18" spans="1:5" ht="15.75">
      <c r="A18" s="15" t="s">
        <v>504</v>
      </c>
      <c r="B18" s="30">
        <v>1</v>
      </c>
      <c r="C18" s="41">
        <v>5000</v>
      </c>
      <c r="D18" s="41">
        <f>SUM(B18*C18)</f>
        <v>5000</v>
      </c>
      <c r="E18" s="64"/>
    </row>
    <row r="19" spans="1:5" ht="28.5" customHeight="1">
      <c r="A19" s="42" t="s">
        <v>170</v>
      </c>
      <c r="B19" s="42"/>
      <c r="C19" s="43"/>
      <c r="D19" s="43">
        <f>SUM(D16:D18)</f>
        <v>89200</v>
      </c>
      <c r="E19" s="64"/>
    </row>
    <row r="20" spans="1:5" ht="19.5" customHeight="1">
      <c r="A20" s="640" t="s">
        <v>368</v>
      </c>
      <c r="B20" s="640"/>
      <c r="C20" s="640"/>
      <c r="D20" s="640"/>
      <c r="E20" s="64"/>
    </row>
    <row r="21" spans="1:5" s="62" customFormat="1" ht="54.75" customHeight="1">
      <c r="A21" s="15" t="s">
        <v>369</v>
      </c>
      <c r="B21" s="30">
        <v>10</v>
      </c>
      <c r="C21" s="30">
        <v>4000</v>
      </c>
      <c r="D21" s="42">
        <f>SUM(B21*C21)</f>
        <v>40000</v>
      </c>
      <c r="E21" s="27"/>
    </row>
    <row r="22" spans="1:5" s="52" customFormat="1" ht="13.5" customHeight="1">
      <c r="A22" s="46"/>
      <c r="B22" s="46"/>
      <c r="C22" s="46"/>
      <c r="D22" s="47"/>
      <c r="E22" s="27"/>
    </row>
    <row r="23" spans="1:5" s="64" customFormat="1" ht="30" customHeight="1">
      <c r="A23" s="356" t="s">
        <v>320</v>
      </c>
      <c r="B23" s="290"/>
      <c r="C23" s="357">
        <f>SUM(D19+D21)</f>
        <v>129200</v>
      </c>
      <c r="D23" s="27"/>
      <c r="E23" s="27"/>
    </row>
    <row r="24" spans="1:5" s="64" customFormat="1" ht="19.5" customHeight="1">
      <c r="A24" s="35"/>
      <c r="B24" s="27"/>
      <c r="C24" s="49"/>
      <c r="D24" s="27"/>
      <c r="E24" s="27"/>
    </row>
    <row r="25" spans="1:5" s="64" customFormat="1" ht="15.75">
      <c r="A25" s="574" t="s">
        <v>177</v>
      </c>
      <c r="B25" s="574"/>
      <c r="C25" s="574"/>
      <c r="D25" s="574"/>
      <c r="E25" s="62"/>
    </row>
    <row r="26" spans="1:5" s="64" customFormat="1" ht="15.75">
      <c r="A26" s="35" t="s">
        <v>309</v>
      </c>
      <c r="B26" s="27"/>
      <c r="C26" s="27"/>
      <c r="D26" s="27"/>
      <c r="E26" s="52"/>
    </row>
    <row r="27" spans="1:4" s="64" customFormat="1" ht="23.25" customHeight="1">
      <c r="A27" s="32" t="s">
        <v>172</v>
      </c>
      <c r="B27" s="32" t="s">
        <v>173</v>
      </c>
      <c r="C27" s="32" t="s">
        <v>174</v>
      </c>
      <c r="D27" s="32" t="s">
        <v>110</v>
      </c>
    </row>
    <row r="28" spans="1:5" s="39" customFormat="1" ht="26.25" customHeight="1">
      <c r="A28" s="130" t="s">
        <v>310</v>
      </c>
      <c r="B28" s="32">
        <v>160</v>
      </c>
      <c r="C28" s="146">
        <v>250</v>
      </c>
      <c r="D28" s="170">
        <f>SUM(B28*C28)</f>
        <v>40000</v>
      </c>
      <c r="E28" s="64"/>
    </row>
    <row r="29" spans="1:5" ht="32.25" customHeight="1">
      <c r="A29" s="356" t="s">
        <v>320</v>
      </c>
      <c r="B29" s="358"/>
      <c r="C29" s="385">
        <f>SUM(D28)</f>
        <v>40000</v>
      </c>
      <c r="D29" s="39"/>
      <c r="E29" s="64"/>
    </row>
    <row r="30" spans="1:5" s="65" customFormat="1" ht="33.75" customHeight="1">
      <c r="A30" s="35" t="s">
        <v>439</v>
      </c>
      <c r="B30" s="358"/>
      <c r="C30" s="385">
        <f>SUM(B10+C23+C29)</f>
        <v>199000</v>
      </c>
      <c r="D30" s="39"/>
      <c r="E30" s="64"/>
    </row>
    <row r="31" spans="1:5" s="65" customFormat="1" ht="20.25" customHeight="1">
      <c r="A31" s="27" t="s">
        <v>112</v>
      </c>
      <c r="B31" s="27"/>
      <c r="C31" s="27" t="s">
        <v>286</v>
      </c>
      <c r="D31" s="27"/>
      <c r="E31" s="278"/>
    </row>
    <row r="32" spans="1:5" ht="24.75" customHeight="1">
      <c r="A32" s="65" t="s">
        <v>113</v>
      </c>
      <c r="B32" s="36"/>
      <c r="C32" s="27" t="s">
        <v>287</v>
      </c>
      <c r="D32" s="36"/>
      <c r="E32" s="39"/>
    </row>
    <row r="33" spans="1:6" ht="15.75">
      <c r="A33" s="27" t="s">
        <v>119</v>
      </c>
      <c r="B33" s="36"/>
      <c r="C33" s="27" t="s">
        <v>120</v>
      </c>
      <c r="E33" s="49"/>
      <c r="F33" s="40"/>
    </row>
    <row r="34" spans="1:6" ht="15.75">
      <c r="A34" s="39"/>
      <c r="B34" s="39"/>
      <c r="C34" s="39"/>
      <c r="E34" s="49"/>
      <c r="F34" s="40"/>
    </row>
    <row r="35" spans="1:6" ht="15.75">
      <c r="A35" s="39"/>
      <c r="B35" s="39"/>
      <c r="C35" s="39"/>
      <c r="D35" s="39"/>
      <c r="E35" s="49"/>
      <c r="F35" s="40"/>
    </row>
    <row r="36" spans="1:5" ht="15.75">
      <c r="A36" s="638"/>
      <c r="B36" s="638"/>
      <c r="C36" s="638"/>
      <c r="D36" s="638"/>
      <c r="E36" s="39"/>
    </row>
    <row r="37" spans="1:5" ht="15.75">
      <c r="A37" s="105"/>
      <c r="B37" s="105"/>
      <c r="C37" s="105"/>
      <c r="D37" s="105"/>
      <c r="E37" s="39"/>
    </row>
    <row r="38" spans="1:5" ht="15.75">
      <c r="A38" s="636"/>
      <c r="B38" s="636"/>
      <c r="C38" s="636"/>
      <c r="D38" s="636"/>
      <c r="E38" s="39"/>
    </row>
    <row r="39" spans="1:6" ht="15.75">
      <c r="A39" s="620"/>
      <c r="B39" s="620"/>
      <c r="C39" s="620"/>
      <c r="D39" s="620"/>
      <c r="F39" s="40"/>
    </row>
    <row r="40" spans="1:4" ht="15.75">
      <c r="A40" s="637"/>
      <c r="B40" s="637"/>
      <c r="C40" s="637"/>
      <c r="D40" s="637"/>
    </row>
    <row r="41" spans="1:6" ht="15.75">
      <c r="A41" s="89"/>
      <c r="B41" s="89"/>
      <c r="C41" s="89"/>
      <c r="D41" s="274"/>
      <c r="F41" s="40"/>
    </row>
    <row r="42" spans="1:6" ht="15.75">
      <c r="A42" s="261"/>
      <c r="B42" s="261"/>
      <c r="C42" s="261"/>
      <c r="D42" s="273"/>
      <c r="E42" s="39"/>
      <c r="F42" s="40"/>
    </row>
    <row r="43" spans="1:6" ht="18" customHeight="1">
      <c r="A43" s="275"/>
      <c r="B43" s="52"/>
      <c r="C43" s="52"/>
      <c r="D43" s="45"/>
      <c r="F43" s="40"/>
    </row>
    <row r="44" spans="1:5" ht="45" customHeight="1">
      <c r="A44" s="91"/>
      <c r="B44" s="52"/>
      <c r="C44" s="52"/>
      <c r="D44" s="45"/>
      <c r="E44" s="39"/>
    </row>
    <row r="45" spans="1:5" ht="31.5" customHeight="1">
      <c r="A45" s="91"/>
      <c r="B45" s="52"/>
      <c r="C45" s="52"/>
      <c r="D45" s="45"/>
      <c r="E45" s="39"/>
    </row>
    <row r="46" spans="1:5" ht="15.75">
      <c r="A46" s="91"/>
      <c r="B46" s="52"/>
      <c r="C46" s="52"/>
      <c r="D46" s="45"/>
      <c r="E46" s="39"/>
    </row>
    <row r="47" spans="1:4" ht="15.75">
      <c r="A47" s="91"/>
      <c r="B47" s="52"/>
      <c r="C47" s="52"/>
      <c r="D47" s="45"/>
    </row>
    <row r="48" spans="1:4" ht="15.75">
      <c r="A48" s="91"/>
      <c r="B48" s="52"/>
      <c r="C48" s="52"/>
      <c r="D48" s="45"/>
    </row>
    <row r="49" spans="1:4" ht="15.75">
      <c r="A49" s="68"/>
      <c r="B49" s="46"/>
      <c r="C49" s="46"/>
      <c r="D49" s="47"/>
    </row>
    <row r="50" spans="1:4" ht="51.75" customHeight="1">
      <c r="A50" s="68"/>
      <c r="B50" s="46"/>
      <c r="C50" s="46"/>
      <c r="D50" s="47"/>
    </row>
    <row r="51" spans="1:4" ht="28.5" customHeight="1">
      <c r="A51" s="151"/>
      <c r="B51" s="46"/>
      <c r="C51" s="46"/>
      <c r="D51" s="47"/>
    </row>
    <row r="52" spans="1:4" ht="0.75" customHeight="1" hidden="1">
      <c r="A52" s="89"/>
      <c r="B52" s="89"/>
      <c r="C52" s="89"/>
      <c r="D52" s="89"/>
    </row>
    <row r="53" spans="1:4" ht="15.75" hidden="1">
      <c r="A53" s="151"/>
      <c r="B53" s="211"/>
      <c r="C53" s="89"/>
      <c r="D53" s="211"/>
    </row>
    <row r="54" spans="1:4" ht="15.75" hidden="1">
      <c r="A54" s="216"/>
      <c r="B54" s="211"/>
      <c r="C54" s="89"/>
      <c r="D54" s="89"/>
    </row>
    <row r="55" spans="1:4" ht="15.75">
      <c r="A55" s="50"/>
      <c r="B55" s="50"/>
      <c r="C55" s="50"/>
      <c r="D55" s="50"/>
    </row>
    <row r="56" spans="1:4" ht="15.75">
      <c r="A56" s="89"/>
      <c r="B56" s="89"/>
      <c r="C56" s="89"/>
      <c r="D56" s="89"/>
    </row>
    <row r="57" spans="1:4" ht="15.75">
      <c r="A57" s="89"/>
      <c r="B57" s="89"/>
      <c r="C57" s="89"/>
      <c r="D57" s="89"/>
    </row>
    <row r="58" spans="1:4" ht="15.75">
      <c r="A58" s="89"/>
      <c r="B58" s="89"/>
      <c r="C58" s="89"/>
      <c r="D58" s="89"/>
    </row>
    <row r="59" spans="1:4" ht="15.75">
      <c r="A59" s="89"/>
      <c r="B59" s="89"/>
      <c r="C59" s="89"/>
      <c r="D59" s="89"/>
    </row>
  </sheetData>
  <sheetProtection/>
  <mergeCells count="12">
    <mergeCell ref="A4:E4"/>
    <mergeCell ref="A25:D25"/>
    <mergeCell ref="A39:D39"/>
    <mergeCell ref="A2:D2"/>
    <mergeCell ref="A14:D14"/>
    <mergeCell ref="A38:D38"/>
    <mergeCell ref="A40:D40"/>
    <mergeCell ref="A1:D1"/>
    <mergeCell ref="A11:D11"/>
    <mergeCell ref="A12:D12"/>
    <mergeCell ref="A36:D36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33"/>
  <sheetViews>
    <sheetView view="pageBreakPreview" zoomScale="60" zoomScalePageLayoutView="0" workbookViewId="0" topLeftCell="A1">
      <selection activeCell="A5" sqref="A5:B5"/>
    </sheetView>
  </sheetViews>
  <sheetFormatPr defaultColWidth="9.00390625" defaultRowHeight="12.75"/>
  <cols>
    <col min="1" max="1" width="9.125" style="3" customWidth="1"/>
    <col min="2" max="2" width="70.75390625" style="3" customWidth="1"/>
    <col min="3" max="16384" width="9.125" style="3" customWidth="1"/>
  </cols>
  <sheetData>
    <row r="1" spans="1:3" ht="15.75">
      <c r="A1" s="507" t="s">
        <v>43</v>
      </c>
      <c r="B1" s="507"/>
      <c r="C1" s="507"/>
    </row>
    <row r="2" spans="1:3" ht="15">
      <c r="A2" s="510"/>
      <c r="B2" s="510"/>
      <c r="C2" s="4"/>
    </row>
    <row r="3" spans="1:3" ht="15.75" customHeight="1">
      <c r="A3" s="511" t="s">
        <v>44</v>
      </c>
      <c r="B3" s="511"/>
      <c r="C3" s="511"/>
    </row>
    <row r="4" spans="1:3" ht="15">
      <c r="A4" s="512" t="s">
        <v>477</v>
      </c>
      <c r="B4" s="512"/>
      <c r="C4" s="5"/>
    </row>
    <row r="5" spans="1:3" ht="15">
      <c r="A5" s="512" t="s">
        <v>45</v>
      </c>
      <c r="B5" s="512"/>
      <c r="C5" s="5"/>
    </row>
    <row r="6" spans="1:3" ht="15">
      <c r="A6" s="4"/>
      <c r="B6" s="4"/>
      <c r="C6" s="4"/>
    </row>
    <row r="7" spans="1:3" ht="31.5">
      <c r="A7" s="1" t="s">
        <v>46</v>
      </c>
      <c r="B7" s="1" t="s">
        <v>39</v>
      </c>
      <c r="C7" s="1" t="s">
        <v>47</v>
      </c>
    </row>
    <row r="8" spans="1:3" ht="15.75">
      <c r="A8" s="1">
        <v>1</v>
      </c>
      <c r="B8" s="1">
        <v>2</v>
      </c>
      <c r="C8" s="1">
        <v>3</v>
      </c>
    </row>
    <row r="9" spans="1:3" ht="19.5" customHeight="1">
      <c r="A9" s="6"/>
      <c r="B9" s="2" t="s">
        <v>40</v>
      </c>
      <c r="C9" s="6"/>
    </row>
    <row r="10" spans="1:3" ht="19.5" customHeight="1">
      <c r="A10" s="6"/>
      <c r="B10" s="2" t="s">
        <v>51</v>
      </c>
      <c r="C10" s="6"/>
    </row>
    <row r="11" spans="1:3" ht="19.5" customHeight="1">
      <c r="A11" s="508"/>
      <c r="B11" s="7" t="s">
        <v>55</v>
      </c>
      <c r="C11" s="508"/>
    </row>
    <row r="12" spans="1:3" ht="19.5" customHeight="1">
      <c r="A12" s="509"/>
      <c r="B12" s="8" t="s">
        <v>48</v>
      </c>
      <c r="C12" s="509"/>
    </row>
    <row r="13" spans="1:3" ht="19.5" customHeight="1">
      <c r="A13" s="508"/>
      <c r="B13" s="7" t="s">
        <v>42</v>
      </c>
      <c r="C13" s="508"/>
    </row>
    <row r="14" spans="1:3" ht="19.5" customHeight="1">
      <c r="A14" s="509"/>
      <c r="B14" s="8" t="s">
        <v>49</v>
      </c>
      <c r="C14" s="509"/>
    </row>
    <row r="15" spans="1:3" ht="19.5" customHeight="1">
      <c r="A15" s="2"/>
      <c r="B15" s="6" t="s">
        <v>50</v>
      </c>
      <c r="C15" s="6"/>
    </row>
    <row r="16" spans="1:3" ht="19.5" customHeight="1">
      <c r="A16" s="506"/>
      <c r="B16" s="7" t="s">
        <v>42</v>
      </c>
      <c r="C16" s="506"/>
    </row>
    <row r="17" spans="1:3" ht="19.5" customHeight="1">
      <c r="A17" s="506"/>
      <c r="B17" s="8" t="s">
        <v>49</v>
      </c>
      <c r="C17" s="506"/>
    </row>
    <row r="18" spans="1:3" ht="19.5" customHeight="1">
      <c r="A18" s="6"/>
      <c r="B18" s="6" t="s">
        <v>51</v>
      </c>
      <c r="C18" s="6"/>
    </row>
    <row r="19" spans="1:3" ht="19.5" customHeight="1">
      <c r="A19" s="506"/>
      <c r="B19" s="7" t="s">
        <v>41</v>
      </c>
      <c r="C19" s="506"/>
    </row>
    <row r="20" spans="1:3" ht="19.5" customHeight="1">
      <c r="A20" s="506"/>
      <c r="B20" s="8" t="s">
        <v>56</v>
      </c>
      <c r="C20" s="506"/>
    </row>
    <row r="21" spans="1:3" ht="19.5" customHeight="1">
      <c r="A21" s="506"/>
      <c r="B21" s="7" t="s">
        <v>42</v>
      </c>
      <c r="C21" s="506"/>
    </row>
    <row r="22" spans="1:3" ht="19.5" customHeight="1">
      <c r="A22" s="506"/>
      <c r="B22" s="8" t="s">
        <v>52</v>
      </c>
      <c r="C22" s="506"/>
    </row>
    <row r="23" spans="1:3" ht="19.5" customHeight="1">
      <c r="A23" s="6"/>
      <c r="B23" s="12"/>
      <c r="C23" s="6"/>
    </row>
    <row r="24" spans="1:3" ht="19.5" customHeight="1">
      <c r="A24" s="6"/>
      <c r="B24" s="9" t="s">
        <v>57</v>
      </c>
      <c r="C24" s="6"/>
    </row>
    <row r="25" spans="1:3" ht="19.5" customHeight="1">
      <c r="A25" s="7"/>
      <c r="B25" s="10" t="s">
        <v>58</v>
      </c>
      <c r="C25" s="7"/>
    </row>
    <row r="26" spans="1:3" ht="19.5" customHeight="1">
      <c r="A26" s="7"/>
      <c r="B26" s="10" t="s">
        <v>59</v>
      </c>
      <c r="C26" s="7"/>
    </row>
    <row r="27" spans="1:3" ht="19.5" customHeight="1">
      <c r="A27" s="7"/>
      <c r="B27" s="10" t="s">
        <v>60</v>
      </c>
      <c r="C27" s="7"/>
    </row>
    <row r="28" spans="1:3" ht="19.5" customHeight="1">
      <c r="A28" s="7"/>
      <c r="B28" s="10" t="s">
        <v>53</v>
      </c>
      <c r="C28" s="7"/>
    </row>
    <row r="29" spans="1:3" ht="19.5" customHeight="1">
      <c r="A29" s="513"/>
      <c r="B29" s="10" t="s">
        <v>41</v>
      </c>
      <c r="C29" s="513"/>
    </row>
    <row r="30" spans="1:3" ht="19.5" customHeight="1">
      <c r="A30" s="514"/>
      <c r="B30" s="11" t="s">
        <v>61</v>
      </c>
      <c r="C30" s="514"/>
    </row>
    <row r="31" spans="1:3" ht="19.5" customHeight="1">
      <c r="A31" s="13"/>
      <c r="B31" s="14" t="s">
        <v>54</v>
      </c>
      <c r="C31" s="13"/>
    </row>
    <row r="32" spans="1:3" ht="19.5" customHeight="1">
      <c r="A32" s="506"/>
      <c r="B32" s="7" t="s">
        <v>42</v>
      </c>
      <c r="C32" s="506"/>
    </row>
    <row r="33" spans="1:3" ht="19.5" customHeight="1">
      <c r="A33" s="506"/>
      <c r="B33" s="8" t="s">
        <v>62</v>
      </c>
      <c r="C33" s="506"/>
    </row>
  </sheetData>
  <sheetProtection/>
  <mergeCells count="19">
    <mergeCell ref="A5:B5"/>
    <mergeCell ref="A29:A30"/>
    <mergeCell ref="C29:C30"/>
    <mergeCell ref="A21:A22"/>
    <mergeCell ref="C21:C22"/>
    <mergeCell ref="A16:A17"/>
    <mergeCell ref="C16:C17"/>
    <mergeCell ref="A19:A20"/>
    <mergeCell ref="C19:C20"/>
    <mergeCell ref="A32:A33"/>
    <mergeCell ref="C32:C33"/>
    <mergeCell ref="A1:C1"/>
    <mergeCell ref="A13:A14"/>
    <mergeCell ref="C13:C14"/>
    <mergeCell ref="A11:A12"/>
    <mergeCell ref="C11:C12"/>
    <mergeCell ref="A2:B2"/>
    <mergeCell ref="A3:C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7.75390625" style="0" customWidth="1"/>
    <col min="2" max="2" width="16.375" style="0" customWidth="1"/>
    <col min="3" max="3" width="15.00390625" style="0" customWidth="1"/>
    <col min="4" max="4" width="21.625" style="0" customWidth="1"/>
  </cols>
  <sheetData>
    <row r="1" spans="1:4" ht="15.75">
      <c r="A1" s="574" t="s">
        <v>353</v>
      </c>
      <c r="B1" s="574"/>
      <c r="C1" s="574"/>
      <c r="D1" s="574"/>
    </row>
    <row r="2" spans="1:4" ht="18.75">
      <c r="A2" s="61"/>
      <c r="B2" s="641" t="s">
        <v>308</v>
      </c>
      <c r="C2" s="641"/>
      <c r="D2" s="61"/>
    </row>
    <row r="3" spans="1:4" ht="15.75">
      <c r="A3" s="605" t="s">
        <v>171</v>
      </c>
      <c r="B3" s="605"/>
      <c r="C3" s="605"/>
      <c r="D3" s="605"/>
    </row>
    <row r="5" spans="1:4" ht="32.25" customHeight="1">
      <c r="A5" s="577" t="s">
        <v>148</v>
      </c>
      <c r="B5" s="577"/>
      <c r="C5" s="577"/>
      <c r="D5" s="577"/>
    </row>
    <row r="7" spans="1:4" ht="21.75" customHeight="1">
      <c r="A7" s="212" t="s">
        <v>172</v>
      </c>
      <c r="B7" s="213" t="s">
        <v>173</v>
      </c>
      <c r="C7" s="213" t="s">
        <v>174</v>
      </c>
      <c r="D7" s="213" t="s">
        <v>110</v>
      </c>
    </row>
    <row r="8" spans="1:4" ht="21.75" customHeight="1">
      <c r="A8" s="212" t="s">
        <v>172</v>
      </c>
      <c r="B8" s="213" t="s">
        <v>173</v>
      </c>
      <c r="C8" s="213" t="s">
        <v>174</v>
      </c>
      <c r="D8" s="213" t="s">
        <v>110</v>
      </c>
    </row>
    <row r="9" spans="1:4" ht="21.75" customHeight="1">
      <c r="A9" s="212" t="s">
        <v>410</v>
      </c>
      <c r="B9" s="213">
        <v>1</v>
      </c>
      <c r="C9" s="189">
        <v>64940</v>
      </c>
      <c r="D9" s="189">
        <f>SUM(B9*C9)</f>
        <v>64940</v>
      </c>
    </row>
    <row r="10" spans="1:4" ht="21.75" customHeight="1">
      <c r="A10" s="376" t="s">
        <v>156</v>
      </c>
      <c r="B10" s="214"/>
      <c r="C10" s="228"/>
      <c r="D10" s="228">
        <f>SUM(D9:D9)</f>
        <v>64940</v>
      </c>
    </row>
    <row r="11" spans="1:4" ht="21.75" customHeight="1">
      <c r="A11" s="239"/>
      <c r="B11" s="217"/>
      <c r="C11" s="238"/>
      <c r="D11" s="238"/>
    </row>
    <row r="12" spans="1:4" ht="21.75" customHeight="1">
      <c r="A12" s="239"/>
      <c r="B12" s="217"/>
      <c r="C12" s="238"/>
      <c r="D12" s="238"/>
    </row>
    <row r="13" ht="35.25" customHeight="1"/>
    <row r="14" spans="1:4" ht="15.75">
      <c r="A14" s="35" t="s">
        <v>320</v>
      </c>
      <c r="B14" s="50"/>
      <c r="C14" s="234">
        <f>SUM(D10)</f>
        <v>64940</v>
      </c>
      <c r="D14" s="23" t="s">
        <v>108</v>
      </c>
    </row>
    <row r="15" spans="1:4" ht="15.75">
      <c r="A15" s="39"/>
      <c r="B15" s="39"/>
      <c r="C15" s="39"/>
      <c r="D15" s="39"/>
    </row>
    <row r="16" spans="1:4" ht="15.75">
      <c r="A16" s="27" t="s">
        <v>112</v>
      </c>
      <c r="B16" s="27"/>
      <c r="C16" s="27" t="s">
        <v>286</v>
      </c>
      <c r="D16" s="27"/>
    </row>
    <row r="17" spans="1:5" ht="15.75">
      <c r="A17" s="35"/>
      <c r="B17" s="36"/>
      <c r="C17" s="27"/>
      <c r="D17" s="27"/>
      <c r="E17" s="39"/>
    </row>
    <row r="18" spans="1:5" ht="15.75">
      <c r="A18" s="65" t="s">
        <v>113</v>
      </c>
      <c r="B18" s="36"/>
      <c r="C18" s="27" t="s">
        <v>287</v>
      </c>
      <c r="D18" s="27"/>
      <c r="E18" s="27"/>
    </row>
    <row r="19" spans="1:5" ht="15.75">
      <c r="A19" s="39"/>
      <c r="B19" s="36"/>
      <c r="C19" s="39"/>
      <c r="D19" s="36"/>
      <c r="E19" s="27"/>
    </row>
    <row r="20" spans="1:5" ht="15.75">
      <c r="A20" s="27" t="s">
        <v>119</v>
      </c>
      <c r="B20" s="36"/>
      <c r="C20" s="27" t="s">
        <v>120</v>
      </c>
      <c r="D20" s="27"/>
      <c r="E20" s="27"/>
    </row>
    <row r="21" ht="15">
      <c r="E21" s="57"/>
    </row>
    <row r="22" ht="15.75">
      <c r="E22" s="39"/>
    </row>
  </sheetData>
  <sheetProtection/>
  <mergeCells count="4">
    <mergeCell ref="A1:D1"/>
    <mergeCell ref="A3:D3"/>
    <mergeCell ref="A5:D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C35" sqref="C35"/>
    </sheetView>
  </sheetViews>
  <sheetFormatPr defaultColWidth="9.00390625" defaultRowHeight="12.75"/>
  <cols>
    <col min="1" max="1" width="27.75390625" style="0" customWidth="1"/>
    <col min="2" max="2" width="12.75390625" style="0" customWidth="1"/>
    <col min="3" max="3" width="13.625" style="0" customWidth="1"/>
    <col min="4" max="4" width="15.25390625" style="0" customWidth="1"/>
  </cols>
  <sheetData>
    <row r="1" spans="1:4" ht="15.75">
      <c r="A1" s="574" t="s">
        <v>312</v>
      </c>
      <c r="B1" s="574"/>
      <c r="C1" s="574"/>
      <c r="D1" s="574"/>
    </row>
    <row r="3" spans="1:4" ht="35.25" customHeight="1">
      <c r="A3" s="577" t="s">
        <v>148</v>
      </c>
      <c r="B3" s="577"/>
      <c r="C3" s="577"/>
      <c r="D3" s="577"/>
    </row>
    <row r="4" spans="1:4" ht="9" customHeight="1">
      <c r="A4" s="117"/>
      <c r="B4" s="117"/>
      <c r="C4" s="117"/>
      <c r="D4" s="117"/>
    </row>
    <row r="5" spans="1:5" ht="18.75">
      <c r="A5" s="79" t="s">
        <v>177</v>
      </c>
      <c r="B5" s="79"/>
      <c r="C5" s="79"/>
      <c r="D5" s="79"/>
      <c r="E5" s="207"/>
    </row>
    <row r="6" spans="1:5" ht="18.75">
      <c r="A6" s="79"/>
      <c r="B6" s="642" t="s">
        <v>308</v>
      </c>
      <c r="C6" s="642"/>
      <c r="D6" s="79"/>
      <c r="E6" s="207"/>
    </row>
    <row r="7" spans="1:5" ht="15.75">
      <c r="A7" s="35" t="s">
        <v>411</v>
      </c>
      <c r="B7" s="27"/>
      <c r="C7" s="27"/>
      <c r="D7" s="159"/>
      <c r="E7" s="3"/>
    </row>
    <row r="8" spans="1:5" ht="15">
      <c r="A8" s="194" t="s">
        <v>172</v>
      </c>
      <c r="B8" s="194" t="s">
        <v>173</v>
      </c>
      <c r="C8" s="194" t="s">
        <v>174</v>
      </c>
      <c r="D8" s="194" t="s">
        <v>110</v>
      </c>
      <c r="E8" s="3"/>
    </row>
    <row r="9" spans="1:5" ht="24.75" customHeight="1">
      <c r="A9" s="197" t="s">
        <v>310</v>
      </c>
      <c r="B9" s="194">
        <v>100</v>
      </c>
      <c r="C9" s="195">
        <v>250</v>
      </c>
      <c r="D9" s="195">
        <f>SUM(B9*C9)</f>
        <v>25000</v>
      </c>
      <c r="E9" s="3"/>
    </row>
    <row r="10" spans="1:5" ht="23.25" customHeight="1">
      <c r="A10" s="197" t="s">
        <v>412</v>
      </c>
      <c r="B10" s="194">
        <v>3</v>
      </c>
      <c r="C10" s="195">
        <v>3500</v>
      </c>
      <c r="D10" s="195">
        <f>SUM(B10*C10)</f>
        <v>10500</v>
      </c>
      <c r="E10" s="3"/>
    </row>
    <row r="11" spans="1:5" ht="15">
      <c r="A11" s="197" t="s">
        <v>110</v>
      </c>
      <c r="B11" s="194"/>
      <c r="C11" s="195"/>
      <c r="D11" s="202">
        <f>SUM(D9:D10)</f>
        <v>35500</v>
      </c>
      <c r="E11" s="3"/>
    </row>
    <row r="12" spans="1:5" ht="24.75" customHeight="1">
      <c r="A12" s="237" t="s">
        <v>413</v>
      </c>
      <c r="B12" s="377"/>
      <c r="C12" s="378"/>
      <c r="D12" s="378"/>
      <c r="E12" s="3"/>
    </row>
    <row r="13" spans="1:5" ht="15">
      <c r="A13" s="194" t="s">
        <v>172</v>
      </c>
      <c r="B13" s="194" t="s">
        <v>173</v>
      </c>
      <c r="C13" s="194" t="s">
        <v>174</v>
      </c>
      <c r="D13" s="194" t="s">
        <v>110</v>
      </c>
      <c r="E13" s="3"/>
    </row>
    <row r="14" spans="1:5" ht="15">
      <c r="A14" s="194" t="s">
        <v>414</v>
      </c>
      <c r="B14" s="194">
        <v>4</v>
      </c>
      <c r="C14" s="195">
        <v>3500</v>
      </c>
      <c r="D14" s="195">
        <f>SUM(B14*C14)</f>
        <v>14000</v>
      </c>
      <c r="E14" s="3"/>
    </row>
    <row r="15" spans="1:5" ht="15">
      <c r="A15" s="194" t="s">
        <v>415</v>
      </c>
      <c r="B15" s="194">
        <v>4</v>
      </c>
      <c r="C15" s="195">
        <v>1405</v>
      </c>
      <c r="D15" s="195">
        <f>SUM(B15*C15)</f>
        <v>5620</v>
      </c>
      <c r="E15" s="3"/>
    </row>
    <row r="16" spans="1:5" ht="14.25">
      <c r="A16" s="208" t="s">
        <v>110</v>
      </c>
      <c r="B16" s="209"/>
      <c r="C16" s="202"/>
      <c r="D16" s="202">
        <f>SUM(D14:D15)</f>
        <v>19620</v>
      </c>
      <c r="E16" s="3"/>
    </row>
    <row r="17" spans="1:5" ht="33" customHeight="1">
      <c r="A17" s="218" t="s">
        <v>311</v>
      </c>
      <c r="B17" s="160"/>
      <c r="C17" s="210"/>
      <c r="D17" s="215"/>
      <c r="E17" s="3"/>
    </row>
    <row r="18" spans="1:5" ht="15">
      <c r="A18" s="194" t="s">
        <v>172</v>
      </c>
      <c r="B18" s="194" t="s">
        <v>173</v>
      </c>
      <c r="C18" s="194" t="s">
        <v>174</v>
      </c>
      <c r="D18" s="194" t="s">
        <v>110</v>
      </c>
      <c r="E18" s="3"/>
    </row>
    <row r="19" spans="1:5" ht="15.75">
      <c r="A19" s="2" t="s">
        <v>416</v>
      </c>
      <c r="B19" s="220">
        <v>50</v>
      </c>
      <c r="C19" s="229">
        <v>35.75</v>
      </c>
      <c r="D19" s="229">
        <f>SUM(B19*C19)-2+0.38</f>
        <v>1785.88</v>
      </c>
      <c r="E19" s="3"/>
    </row>
    <row r="20" spans="1:5" ht="15.75">
      <c r="A20" s="2" t="s">
        <v>417</v>
      </c>
      <c r="B20" s="2">
        <v>70</v>
      </c>
      <c r="C20" s="230">
        <v>20</v>
      </c>
      <c r="D20" s="229">
        <f aca="true" t="shared" si="0" ref="D20:D25">SUM(B20*C20)</f>
        <v>1400</v>
      </c>
      <c r="E20" s="3"/>
    </row>
    <row r="21" spans="1:5" ht="15.75">
      <c r="A21" s="2" t="s">
        <v>418</v>
      </c>
      <c r="B21" s="2">
        <v>90</v>
      </c>
      <c r="C21" s="230">
        <v>16</v>
      </c>
      <c r="D21" s="229">
        <f t="shared" si="0"/>
        <v>1440</v>
      </c>
      <c r="E21" s="3"/>
    </row>
    <row r="22" spans="1:5" ht="15.75">
      <c r="A22" s="2" t="s">
        <v>419</v>
      </c>
      <c r="B22" s="2">
        <v>90</v>
      </c>
      <c r="C22" s="230">
        <v>48</v>
      </c>
      <c r="D22" s="229">
        <f t="shared" si="0"/>
        <v>4320</v>
      </c>
      <c r="E22" s="3"/>
    </row>
    <row r="23" spans="1:5" ht="15.75">
      <c r="A23" s="2" t="s">
        <v>420</v>
      </c>
      <c r="B23" s="2">
        <v>50</v>
      </c>
      <c r="C23" s="230">
        <v>100</v>
      </c>
      <c r="D23" s="229">
        <f t="shared" si="0"/>
        <v>5000</v>
      </c>
      <c r="E23" s="3"/>
    </row>
    <row r="24" spans="1:5" ht="15.75">
      <c r="A24" s="2" t="s">
        <v>421</v>
      </c>
      <c r="B24" s="2">
        <v>60</v>
      </c>
      <c r="C24" s="230">
        <v>100</v>
      </c>
      <c r="D24" s="229">
        <f t="shared" si="0"/>
        <v>6000</v>
      </c>
      <c r="E24" s="3"/>
    </row>
    <row r="25" spans="1:5" ht="15.75">
      <c r="A25" s="2" t="s">
        <v>422</v>
      </c>
      <c r="B25" s="2">
        <v>17</v>
      </c>
      <c r="C25" s="230">
        <v>900</v>
      </c>
      <c r="D25" s="229">
        <f t="shared" si="0"/>
        <v>15300</v>
      </c>
      <c r="E25" s="3"/>
    </row>
    <row r="26" spans="1:5" ht="15.75" customHeight="1">
      <c r="A26" s="219" t="s">
        <v>110</v>
      </c>
      <c r="B26" s="219"/>
      <c r="C26" s="231"/>
      <c r="D26" s="231">
        <f>SUM(D19:D25)+2</f>
        <v>35247.880000000005</v>
      </c>
      <c r="E26" s="3"/>
    </row>
    <row r="27" spans="1:5" ht="15.75" customHeight="1">
      <c r="A27" s="218" t="s">
        <v>423</v>
      </c>
      <c r="B27" s="160"/>
      <c r="C27" s="210"/>
      <c r="D27" s="215"/>
      <c r="E27" s="3"/>
    </row>
    <row r="28" spans="1:5" ht="15.75" customHeight="1">
      <c r="A28" s="194" t="s">
        <v>172</v>
      </c>
      <c r="B28" s="194" t="s">
        <v>173</v>
      </c>
      <c r="C28" s="194" t="s">
        <v>174</v>
      </c>
      <c r="D28" s="194" t="s">
        <v>110</v>
      </c>
      <c r="E28" s="3"/>
    </row>
    <row r="29" spans="1:5" ht="15.75" customHeight="1">
      <c r="A29" s="2" t="s">
        <v>424</v>
      </c>
      <c r="B29" s="220">
        <v>174</v>
      </c>
      <c r="C29" s="229">
        <v>200</v>
      </c>
      <c r="D29" s="229">
        <f>SUM(B29*C29)</f>
        <v>34800</v>
      </c>
      <c r="E29" s="3"/>
    </row>
    <row r="30" spans="1:5" ht="15.75" customHeight="1">
      <c r="A30" s="219" t="s">
        <v>110</v>
      </c>
      <c r="B30" s="219"/>
      <c r="C30" s="231"/>
      <c r="D30" s="231">
        <f>SUM(D29)</f>
        <v>34800</v>
      </c>
      <c r="E30" s="3"/>
    </row>
    <row r="31" spans="1:5" ht="15.75" customHeight="1">
      <c r="A31" s="270" t="s">
        <v>425</v>
      </c>
      <c r="B31" s="270"/>
      <c r="C31" s="271"/>
      <c r="D31" s="271"/>
      <c r="E31" s="3"/>
    </row>
    <row r="32" spans="1:5" ht="33.75" customHeight="1">
      <c r="A32" s="194" t="s">
        <v>172</v>
      </c>
      <c r="B32" s="194" t="s">
        <v>173</v>
      </c>
      <c r="C32" s="194" t="s">
        <v>174</v>
      </c>
      <c r="D32" s="194" t="s">
        <v>110</v>
      </c>
      <c r="E32" s="3"/>
    </row>
    <row r="33" spans="1:5" ht="31.5" customHeight="1">
      <c r="A33" s="2" t="s">
        <v>426</v>
      </c>
      <c r="B33" s="30">
        <v>7</v>
      </c>
      <c r="C33" s="400">
        <v>700</v>
      </c>
      <c r="D33" s="400">
        <f>SUM(B33*C33)</f>
        <v>4900</v>
      </c>
      <c r="E33" s="3"/>
    </row>
    <row r="34" spans="1:5" ht="30" customHeight="1">
      <c r="A34" s="2" t="s">
        <v>427</v>
      </c>
      <c r="B34" s="30">
        <v>1</v>
      </c>
      <c r="C34" s="400">
        <v>670</v>
      </c>
      <c r="D34" s="400">
        <f>SUM(B34*C34)</f>
        <v>670</v>
      </c>
      <c r="E34" s="3"/>
    </row>
    <row r="35" spans="1:5" ht="15.75" customHeight="1">
      <c r="A35" s="2" t="s">
        <v>428</v>
      </c>
      <c r="B35" s="30">
        <v>0</v>
      </c>
      <c r="C35" s="400">
        <v>400</v>
      </c>
      <c r="D35" s="400">
        <f>SUM(B35*C35)</f>
        <v>0</v>
      </c>
      <c r="E35" s="3"/>
    </row>
    <row r="36" spans="1:5" ht="17.25" customHeight="1">
      <c r="A36" s="2" t="s">
        <v>429</v>
      </c>
      <c r="B36" s="30">
        <v>0</v>
      </c>
      <c r="C36" s="400">
        <v>200</v>
      </c>
      <c r="D36" s="400">
        <f>SUM(B36*C36)</f>
        <v>0</v>
      </c>
      <c r="E36" s="3"/>
    </row>
    <row r="37" spans="1:5" ht="15.75" customHeight="1">
      <c r="A37" s="219" t="s">
        <v>110</v>
      </c>
      <c r="B37" s="401"/>
      <c r="C37" s="402"/>
      <c r="D37" s="402">
        <f>SUM(D33:D36)</f>
        <v>5570</v>
      </c>
      <c r="E37" s="3"/>
    </row>
    <row r="38" ht="10.5" customHeight="1">
      <c r="E38" s="3"/>
    </row>
    <row r="39" spans="1:5" ht="18.75" customHeight="1">
      <c r="A39" s="35" t="s">
        <v>430</v>
      </c>
      <c r="B39" s="50"/>
      <c r="C39" s="234">
        <f>SUM(D11+D16+D26+D30+D37)</f>
        <v>130737.88</v>
      </c>
      <c r="D39" s="23" t="s">
        <v>108</v>
      </c>
      <c r="E39" s="3"/>
    </row>
    <row r="40" spans="1:5" ht="14.25" customHeight="1">
      <c r="A40" s="35" t="s">
        <v>439</v>
      </c>
      <c r="B40" s="35"/>
      <c r="C40" s="155">
        <f>SUM('244(221)'!C20+'223 расшифровки'!D96+'244(225)'!D92+'244(226)'!D39+'244 (310)101'!C14+'244(340) 101'!C39)</f>
        <v>2329941.555390392</v>
      </c>
      <c r="D40" s="23" t="s">
        <v>108</v>
      </c>
      <c r="E40" s="3"/>
    </row>
    <row r="41" spans="1:5" ht="15" customHeight="1">
      <c r="A41" s="3" t="s">
        <v>112</v>
      </c>
      <c r="B41" s="3"/>
      <c r="C41" s="3" t="s">
        <v>286</v>
      </c>
      <c r="D41" s="379"/>
      <c r="E41" s="3"/>
    </row>
    <row r="42" spans="1:5" ht="19.5" customHeight="1">
      <c r="A42" s="379" t="s">
        <v>113</v>
      </c>
      <c r="B42" s="380"/>
      <c r="C42" s="3" t="s">
        <v>287</v>
      </c>
      <c r="D42" s="379"/>
      <c r="E42" s="3"/>
    </row>
    <row r="43" spans="1:5" ht="17.25" customHeight="1">
      <c r="A43" s="3" t="s">
        <v>119</v>
      </c>
      <c r="B43" s="380"/>
      <c r="C43" s="3" t="s">
        <v>120</v>
      </c>
      <c r="D43" s="3"/>
      <c r="E43" s="3"/>
    </row>
    <row r="44" ht="12.75">
      <c r="E44" s="3"/>
    </row>
    <row r="45" ht="21" customHeight="1">
      <c r="E45" s="151"/>
    </row>
    <row r="46" ht="18" customHeight="1"/>
    <row r="47" ht="19.5" customHeight="1">
      <c r="E47" s="3"/>
    </row>
  </sheetData>
  <sheetProtection/>
  <mergeCells count="3">
    <mergeCell ref="A1:D1"/>
    <mergeCell ref="A3:D3"/>
    <mergeCell ref="B6:C6"/>
  </mergeCells>
  <printOptions/>
  <pageMargins left="0.7" right="0.7" top="0.51" bottom="0.5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22">
      <selection activeCell="C39" sqref="C39"/>
    </sheetView>
  </sheetViews>
  <sheetFormatPr defaultColWidth="9.00390625" defaultRowHeight="12.75"/>
  <cols>
    <col min="1" max="1" width="26.875" style="0" customWidth="1"/>
    <col min="2" max="2" width="10.375" style="0" customWidth="1"/>
    <col min="3" max="3" width="10.875" style="0" customWidth="1"/>
    <col min="4" max="4" width="11.625" style="0" customWidth="1"/>
    <col min="5" max="5" width="12.125" style="0" customWidth="1"/>
    <col min="6" max="6" width="12.625" style="0" customWidth="1"/>
  </cols>
  <sheetData>
    <row r="1" spans="1:6" ht="18.75">
      <c r="A1" s="641" t="s">
        <v>353</v>
      </c>
      <c r="B1" s="641"/>
      <c r="C1" s="641"/>
      <c r="D1" s="641"/>
      <c r="E1" s="641"/>
      <c r="F1" s="641"/>
    </row>
    <row r="2" spans="1:4" ht="18.75">
      <c r="A2" s="20"/>
      <c r="B2" s="20"/>
      <c r="C2" s="20"/>
      <c r="D2" s="20"/>
    </row>
    <row r="3" spans="1:6" ht="36.75" customHeight="1">
      <c r="A3" s="577" t="s">
        <v>148</v>
      </c>
      <c r="B3" s="577"/>
      <c r="C3" s="577"/>
      <c r="D3" s="577"/>
      <c r="E3" s="577"/>
      <c r="F3" s="577"/>
    </row>
    <row r="4" spans="1:6" ht="23.25" customHeight="1">
      <c r="A4" s="654" t="s">
        <v>465</v>
      </c>
      <c r="B4" s="654"/>
      <c r="C4" s="654"/>
      <c r="D4" s="654"/>
      <c r="E4" s="654"/>
      <c r="F4" s="654"/>
    </row>
    <row r="5" spans="1:6" ht="18" customHeight="1">
      <c r="A5" s="641" t="s">
        <v>177</v>
      </c>
      <c r="B5" s="641"/>
      <c r="C5" s="641"/>
      <c r="D5" s="641"/>
      <c r="E5" s="641"/>
      <c r="F5" s="641"/>
    </row>
    <row r="6" spans="1:6" ht="12" customHeight="1">
      <c r="A6" s="289"/>
      <c r="B6" s="289"/>
      <c r="C6" s="289"/>
      <c r="D6" s="289"/>
      <c r="E6" s="289"/>
      <c r="F6" s="62"/>
    </row>
    <row r="7" spans="1:6" ht="16.5" customHeight="1">
      <c r="A7" s="290" t="s">
        <v>313</v>
      </c>
      <c r="B7" s="27"/>
      <c r="C7" s="27"/>
      <c r="D7" s="49"/>
      <c r="E7" s="27"/>
      <c r="F7" s="62"/>
    </row>
    <row r="8" spans="1:6" ht="27.75" customHeight="1">
      <c r="A8" s="386" t="s">
        <v>202</v>
      </c>
      <c r="B8" s="233" t="s">
        <v>203</v>
      </c>
      <c r="C8" s="386" t="s">
        <v>204</v>
      </c>
      <c r="D8" s="387" t="s">
        <v>442</v>
      </c>
      <c r="E8" s="386" t="s">
        <v>314</v>
      </c>
      <c r="F8" s="386">
        <v>2018</v>
      </c>
    </row>
    <row r="9" spans="1:6" ht="21" customHeight="1">
      <c r="A9" s="655" t="s">
        <v>315</v>
      </c>
      <c r="B9" s="656"/>
      <c r="C9" s="656"/>
      <c r="D9" s="656"/>
      <c r="E9" s="656"/>
      <c r="F9" s="388"/>
    </row>
    <row r="10" spans="1:6" ht="21" customHeight="1">
      <c r="A10" s="389" t="s">
        <v>443</v>
      </c>
      <c r="B10" s="390">
        <v>50</v>
      </c>
      <c r="C10" s="454">
        <v>1</v>
      </c>
      <c r="D10" s="455">
        <v>92</v>
      </c>
      <c r="E10" s="456">
        <v>200</v>
      </c>
      <c r="F10" s="455">
        <f>B10*D10*E10</f>
        <v>920000</v>
      </c>
    </row>
    <row r="11" spans="1:6" ht="21" customHeight="1">
      <c r="A11" s="391" t="s">
        <v>444</v>
      </c>
      <c r="B11" s="390">
        <v>14</v>
      </c>
      <c r="C11" s="454">
        <v>0.5</v>
      </c>
      <c r="D11" s="455">
        <v>92</v>
      </c>
      <c r="E11" s="456">
        <v>200</v>
      </c>
      <c r="F11" s="455">
        <f>B11*D11*E11/2</f>
        <v>128800</v>
      </c>
    </row>
    <row r="12" spans="1:6" ht="21" customHeight="1">
      <c r="A12" s="391" t="s">
        <v>445</v>
      </c>
      <c r="B12" s="390">
        <v>1</v>
      </c>
      <c r="C12" s="454">
        <v>1</v>
      </c>
      <c r="D12" s="455">
        <v>92</v>
      </c>
      <c r="E12" s="456">
        <v>200</v>
      </c>
      <c r="F12" s="455">
        <f>B12*D12*E12</f>
        <v>18400</v>
      </c>
    </row>
    <row r="13" spans="1:6" ht="21" customHeight="1">
      <c r="A13" s="391" t="s">
        <v>446</v>
      </c>
      <c r="B13" s="390">
        <v>2</v>
      </c>
      <c r="C13" s="454">
        <v>1</v>
      </c>
      <c r="D13" s="455">
        <v>92</v>
      </c>
      <c r="E13" s="456">
        <v>200</v>
      </c>
      <c r="F13" s="455">
        <f>B13*D13*E13</f>
        <v>36800</v>
      </c>
    </row>
    <row r="14" spans="1:6" ht="17.25" customHeight="1">
      <c r="A14" s="14" t="s">
        <v>110</v>
      </c>
      <c r="B14" s="403">
        <f>SUM(B10:B13)</f>
        <v>67</v>
      </c>
      <c r="C14" s="457"/>
      <c r="D14" s="458"/>
      <c r="E14" s="457"/>
      <c r="F14" s="459">
        <f>SUM(F10:F13)</f>
        <v>1104000</v>
      </c>
    </row>
    <row r="15" spans="1:6" ht="17.25" customHeight="1">
      <c r="A15" s="97"/>
      <c r="B15" s="392"/>
      <c r="C15" s="460"/>
      <c r="D15" s="461"/>
      <c r="E15" s="460"/>
      <c r="F15" s="462"/>
    </row>
    <row r="16" spans="1:6" ht="25.5">
      <c r="A16" s="386" t="s">
        <v>202</v>
      </c>
      <c r="B16" s="233" t="s">
        <v>203</v>
      </c>
      <c r="C16" s="649" t="s">
        <v>447</v>
      </c>
      <c r="D16" s="649"/>
      <c r="E16" s="649" t="s">
        <v>156</v>
      </c>
      <c r="F16" s="649"/>
    </row>
    <row r="17" spans="1:6" ht="12.75">
      <c r="A17" s="233" t="s">
        <v>443</v>
      </c>
      <c r="B17" s="386">
        <v>50</v>
      </c>
      <c r="C17" s="649">
        <v>306</v>
      </c>
      <c r="D17" s="649"/>
      <c r="E17" s="649">
        <f>SUM(B17*C17)</f>
        <v>15300</v>
      </c>
      <c r="F17" s="649"/>
    </row>
    <row r="18" spans="1:6" ht="12.75">
      <c r="A18" s="386" t="s">
        <v>444</v>
      </c>
      <c r="B18" s="386">
        <v>14</v>
      </c>
      <c r="C18" s="649">
        <v>153</v>
      </c>
      <c r="D18" s="649"/>
      <c r="E18" s="649">
        <f>SUM(B18*C18)</f>
        <v>2142</v>
      </c>
      <c r="F18" s="649"/>
    </row>
    <row r="19" spans="1:6" ht="12.75">
      <c r="A19" s="386" t="s">
        <v>445</v>
      </c>
      <c r="B19" s="386">
        <v>1</v>
      </c>
      <c r="C19" s="649">
        <v>306</v>
      </c>
      <c r="D19" s="649"/>
      <c r="E19" s="649">
        <f>SUM(B19*C19)</f>
        <v>306</v>
      </c>
      <c r="F19" s="649"/>
    </row>
    <row r="20" spans="1:6" ht="12.75">
      <c r="A20" s="386" t="s">
        <v>446</v>
      </c>
      <c r="B20" s="393">
        <v>2</v>
      </c>
      <c r="C20" s="649">
        <v>306</v>
      </c>
      <c r="D20" s="649"/>
      <c r="E20" s="649">
        <f>SUM(B20*C20)</f>
        <v>612</v>
      </c>
      <c r="F20" s="649"/>
    </row>
    <row r="21" spans="1:6" ht="12.75">
      <c r="A21" s="386" t="s">
        <v>436</v>
      </c>
      <c r="B21" s="393">
        <f>SUM(B17:B20)</f>
        <v>67</v>
      </c>
      <c r="C21" s="650"/>
      <c r="D21" s="651"/>
      <c r="E21" s="652">
        <f>SUM(E17:F20)</f>
        <v>18360</v>
      </c>
      <c r="F21" s="652"/>
    </row>
    <row r="22" spans="1:6" ht="15.75">
      <c r="A22" s="394" t="s">
        <v>448</v>
      </c>
      <c r="B22" s="160"/>
      <c r="C22" s="210"/>
      <c r="D22" s="215"/>
      <c r="E22" s="62"/>
      <c r="F22" s="62"/>
    </row>
    <row r="23" spans="1:6" s="57" customFormat="1" ht="31.5">
      <c r="A23" s="219" t="s">
        <v>39</v>
      </c>
      <c r="B23" s="66" t="s">
        <v>449</v>
      </c>
      <c r="C23" s="646" t="s">
        <v>174</v>
      </c>
      <c r="D23" s="647"/>
      <c r="E23" s="646" t="s">
        <v>110</v>
      </c>
      <c r="F23" s="647"/>
    </row>
    <row r="24" spans="1:6" ht="15.75">
      <c r="A24" s="2" t="s">
        <v>416</v>
      </c>
      <c r="B24" s="2">
        <v>50</v>
      </c>
      <c r="C24" s="644">
        <v>35.05</v>
      </c>
      <c r="D24" s="645"/>
      <c r="E24" s="644">
        <f aca="true" t="shared" si="0" ref="E24:E30">SUM(B24*C24)</f>
        <v>1752.4999999999998</v>
      </c>
      <c r="F24" s="645"/>
    </row>
    <row r="25" spans="1:6" ht="15.75">
      <c r="A25" s="2" t="s">
        <v>417</v>
      </c>
      <c r="B25" s="2">
        <v>50</v>
      </c>
      <c r="C25" s="644">
        <v>21</v>
      </c>
      <c r="D25" s="645"/>
      <c r="E25" s="644">
        <f t="shared" si="0"/>
        <v>1050</v>
      </c>
      <c r="F25" s="645"/>
    </row>
    <row r="26" spans="1:6" ht="15.75">
      <c r="A26" s="2" t="s">
        <v>418</v>
      </c>
      <c r="B26" s="2">
        <v>50</v>
      </c>
      <c r="C26" s="644">
        <v>18</v>
      </c>
      <c r="D26" s="645"/>
      <c r="E26" s="644">
        <f t="shared" si="0"/>
        <v>900</v>
      </c>
      <c r="F26" s="645"/>
    </row>
    <row r="27" spans="1:6" ht="20.25" customHeight="1">
      <c r="A27" s="2" t="s">
        <v>419</v>
      </c>
      <c r="B27" s="2">
        <v>50</v>
      </c>
      <c r="C27" s="643">
        <v>47</v>
      </c>
      <c r="D27" s="643"/>
      <c r="E27" s="643">
        <f t="shared" si="0"/>
        <v>2350</v>
      </c>
      <c r="F27" s="643"/>
    </row>
    <row r="28" spans="1:6" ht="15.75">
      <c r="A28" s="2" t="s">
        <v>420</v>
      </c>
      <c r="B28" s="2">
        <v>45</v>
      </c>
      <c r="C28" s="643">
        <v>100</v>
      </c>
      <c r="D28" s="643"/>
      <c r="E28" s="643">
        <f t="shared" si="0"/>
        <v>4500</v>
      </c>
      <c r="F28" s="643"/>
    </row>
    <row r="29" spans="1:6" ht="15.75">
      <c r="A29" s="2" t="s">
        <v>421</v>
      </c>
      <c r="B29" s="2">
        <v>50</v>
      </c>
      <c r="C29" s="643">
        <v>100</v>
      </c>
      <c r="D29" s="643"/>
      <c r="E29" s="643">
        <f t="shared" si="0"/>
        <v>5000</v>
      </c>
      <c r="F29" s="643"/>
    </row>
    <row r="30" spans="1:6" ht="15.75">
      <c r="A30" s="2" t="s">
        <v>422</v>
      </c>
      <c r="B30" s="2">
        <v>3</v>
      </c>
      <c r="C30" s="643">
        <v>800.85</v>
      </c>
      <c r="D30" s="643"/>
      <c r="E30" s="643">
        <f t="shared" si="0"/>
        <v>2402.55</v>
      </c>
      <c r="F30" s="643"/>
    </row>
    <row r="31" spans="1:6" ht="15.75">
      <c r="A31" s="2" t="s">
        <v>450</v>
      </c>
      <c r="B31" s="2">
        <v>39</v>
      </c>
      <c r="C31" s="643">
        <v>9</v>
      </c>
      <c r="D31" s="643"/>
      <c r="E31" s="643">
        <f>SUM(B31*C31)+1</f>
        <v>352</v>
      </c>
      <c r="F31" s="643"/>
    </row>
    <row r="32" spans="1:6" ht="15.75">
      <c r="A32" s="219" t="s">
        <v>110</v>
      </c>
      <c r="B32" s="219"/>
      <c r="C32" s="648"/>
      <c r="D32" s="648"/>
      <c r="E32" s="648">
        <f>SUM(E24:F31)-0.05</f>
        <v>18307</v>
      </c>
      <c r="F32" s="648"/>
    </row>
    <row r="33" spans="1:6" ht="22.5" customHeight="1">
      <c r="A33" s="653" t="s">
        <v>439</v>
      </c>
      <c r="B33" s="653"/>
      <c r="C33" s="221"/>
      <c r="D33" s="161">
        <f>SUM(F14+E32)</f>
        <v>1122307</v>
      </c>
      <c r="E33" s="3"/>
      <c r="F33" s="62"/>
    </row>
    <row r="34" spans="1:6" ht="19.5" customHeight="1">
      <c r="A34" s="653"/>
      <c r="B34" s="653"/>
      <c r="C34" s="151"/>
      <c r="D34" s="150"/>
      <c r="E34" s="3"/>
      <c r="F34" s="62"/>
    </row>
    <row r="35" spans="1:6" ht="23.25" customHeight="1">
      <c r="A35" s="607"/>
      <c r="B35" s="607"/>
      <c r="C35" s="111"/>
      <c r="D35" s="234"/>
      <c r="E35" s="3"/>
      <c r="F35" s="62"/>
    </row>
    <row r="36" spans="1:6" ht="15.75">
      <c r="A36" s="27" t="s">
        <v>112</v>
      </c>
      <c r="B36" s="27"/>
      <c r="C36" s="27" t="s">
        <v>286</v>
      </c>
      <c r="D36" s="360"/>
      <c r="E36" s="3"/>
      <c r="F36" s="62"/>
    </row>
    <row r="37" spans="1:6" ht="15.75">
      <c r="A37" s="65" t="s">
        <v>113</v>
      </c>
      <c r="B37" s="36"/>
      <c r="C37" s="27" t="s">
        <v>287</v>
      </c>
      <c r="D37" s="360"/>
      <c r="E37" s="3"/>
      <c r="F37" s="62"/>
    </row>
    <row r="38" spans="1:6" ht="15.75">
      <c r="A38" s="39"/>
      <c r="B38" s="36"/>
      <c r="C38" s="39"/>
      <c r="D38" s="27"/>
      <c r="E38" s="3"/>
      <c r="F38" s="62"/>
    </row>
    <row r="39" spans="1:6" ht="15.75">
      <c r="A39" s="27" t="s">
        <v>119</v>
      </c>
      <c r="B39" s="36"/>
      <c r="C39" s="27" t="s">
        <v>120</v>
      </c>
      <c r="D39" s="35"/>
      <c r="E39" s="3"/>
      <c r="F39" s="62"/>
    </row>
    <row r="40" spans="1:6" ht="18.75">
      <c r="A40" s="39"/>
      <c r="B40" s="39"/>
      <c r="C40" s="39"/>
      <c r="D40" s="20"/>
      <c r="E40" s="3"/>
      <c r="F40" s="62"/>
    </row>
    <row r="41" spans="5:6" ht="15.75">
      <c r="E41" s="3"/>
      <c r="F41" s="62"/>
    </row>
    <row r="42" spans="5:6" ht="15.75">
      <c r="E42" s="3"/>
      <c r="F42" s="62"/>
    </row>
    <row r="43" spans="5:6" ht="15.75">
      <c r="E43" s="3"/>
      <c r="F43" s="62"/>
    </row>
    <row r="44" spans="5:6" ht="15.75">
      <c r="E44" s="3"/>
      <c r="F44" s="62"/>
    </row>
    <row r="45" spans="5:6" ht="15.75">
      <c r="E45" s="3"/>
      <c r="F45" s="62"/>
    </row>
    <row r="46" spans="5:6" ht="15.75">
      <c r="E46" s="3"/>
      <c r="F46" s="62"/>
    </row>
    <row r="47" spans="5:6" ht="18" customHeight="1">
      <c r="E47" s="3"/>
      <c r="F47" s="62"/>
    </row>
    <row r="48" spans="5:6" ht="15.75">
      <c r="E48" s="3"/>
      <c r="F48" s="62"/>
    </row>
    <row r="49" spans="5:6" ht="15.75">
      <c r="E49" s="3"/>
      <c r="F49" s="62"/>
    </row>
    <row r="50" spans="5:6" ht="15.75">
      <c r="E50" s="3"/>
      <c r="F50" s="62"/>
    </row>
    <row r="51" spans="5:6" ht="15.75">
      <c r="E51" s="3"/>
      <c r="F51" s="62"/>
    </row>
    <row r="52" spans="5:6" ht="15.75">
      <c r="E52" s="3"/>
      <c r="F52" s="62"/>
    </row>
    <row r="53" spans="5:6" ht="15.75">
      <c r="E53" s="3"/>
      <c r="F53" s="62"/>
    </row>
    <row r="54" spans="5:6" ht="15.75">
      <c r="E54" s="3"/>
      <c r="F54" s="62"/>
    </row>
    <row r="55" spans="5:6" ht="15.75" customHeight="1">
      <c r="E55" s="3"/>
      <c r="F55" s="62"/>
    </row>
    <row r="56" spans="5:6" ht="15.75">
      <c r="E56" s="3"/>
      <c r="F56" s="62"/>
    </row>
    <row r="57" spans="5:6" ht="15.75">
      <c r="E57" s="3"/>
      <c r="F57" s="62"/>
    </row>
    <row r="58" spans="5:6" ht="15.75">
      <c r="E58" s="3"/>
      <c r="F58" s="151"/>
    </row>
    <row r="59" spans="5:6" ht="15.75">
      <c r="E59" s="3"/>
      <c r="F59" s="151"/>
    </row>
    <row r="60" spans="5:6" ht="15.75">
      <c r="E60" s="3"/>
      <c r="F60" s="151"/>
    </row>
    <row r="61" spans="5:6" ht="15.75">
      <c r="E61" s="3"/>
      <c r="F61" s="151"/>
    </row>
    <row r="62" ht="12.75">
      <c r="E62" s="3"/>
    </row>
    <row r="63" ht="12.75">
      <c r="E63" s="3"/>
    </row>
    <row r="64" ht="12.75">
      <c r="E64" s="3"/>
    </row>
    <row r="65" spans="5:6" ht="15.75">
      <c r="E65" s="3"/>
      <c r="F65" s="62"/>
    </row>
    <row r="66" spans="5:6" ht="15.75">
      <c r="E66" s="3"/>
      <c r="F66" s="62"/>
    </row>
    <row r="67" spans="5:6" ht="15.75">
      <c r="E67" s="3"/>
      <c r="F67" s="62"/>
    </row>
    <row r="68" spans="5:6" ht="15.75">
      <c r="E68" s="3"/>
      <c r="F68" s="62"/>
    </row>
    <row r="69" spans="5:6" ht="15.75" customHeight="1">
      <c r="E69" s="3"/>
      <c r="F69" s="62"/>
    </row>
    <row r="70" spans="5:6" ht="15.75">
      <c r="E70" s="3"/>
      <c r="F70" s="62"/>
    </row>
    <row r="71" spans="5:6" ht="15.75">
      <c r="E71" s="3"/>
      <c r="F71" s="62"/>
    </row>
    <row r="72" spans="5:6" ht="15.75">
      <c r="E72" s="3"/>
      <c r="F72" s="62"/>
    </row>
    <row r="73" spans="5:6" ht="15.75">
      <c r="E73" s="151"/>
      <c r="F73" s="62"/>
    </row>
    <row r="74" spans="5:6" ht="15.75">
      <c r="E74" s="151"/>
      <c r="F74" s="62"/>
    </row>
    <row r="75" ht="15.75">
      <c r="F75" s="62"/>
    </row>
    <row r="76" spans="5:6" ht="15.75">
      <c r="E76" s="57"/>
      <c r="F76" s="62"/>
    </row>
    <row r="77" spans="5:6" ht="15.75">
      <c r="E77" s="39"/>
      <c r="F77" s="62"/>
    </row>
    <row r="78" spans="5:6" ht="15.75">
      <c r="E78" s="39"/>
      <c r="F78" s="62"/>
    </row>
    <row r="79" ht="15.75">
      <c r="F79" s="62"/>
    </row>
    <row r="80" ht="15.75">
      <c r="F80" s="62"/>
    </row>
    <row r="81" ht="15.75">
      <c r="F81" s="62"/>
    </row>
    <row r="82" ht="15.75">
      <c r="F82" s="62"/>
    </row>
    <row r="83" ht="15.75">
      <c r="F83" s="62"/>
    </row>
    <row r="84" ht="15.75">
      <c r="F84" s="62"/>
    </row>
    <row r="85" ht="15.75">
      <c r="F85" s="62"/>
    </row>
    <row r="86" ht="15.75">
      <c r="F86" s="62"/>
    </row>
    <row r="87" ht="15.75">
      <c r="F87" s="62"/>
    </row>
    <row r="88" ht="15.75">
      <c r="F88" s="62"/>
    </row>
    <row r="89" ht="15.75">
      <c r="F89" s="62"/>
    </row>
    <row r="90" ht="15.75">
      <c r="F90" s="62"/>
    </row>
    <row r="91" ht="15.75">
      <c r="F91" s="62"/>
    </row>
    <row r="92" ht="15.75">
      <c r="F92" s="62"/>
    </row>
    <row r="93" ht="15.75">
      <c r="F93" s="62"/>
    </row>
    <row r="94" ht="15.75">
      <c r="F94" s="62"/>
    </row>
    <row r="95" ht="15.75">
      <c r="F95" s="62"/>
    </row>
    <row r="96" ht="15.75">
      <c r="F96" s="62"/>
    </row>
    <row r="97" ht="15.75">
      <c r="F97" s="62"/>
    </row>
    <row r="98" ht="15.75">
      <c r="F98" s="62"/>
    </row>
    <row r="99" ht="15.75">
      <c r="F99" s="62"/>
    </row>
    <row r="100" ht="15.75">
      <c r="F100" s="62"/>
    </row>
    <row r="101" ht="15.75">
      <c r="F101" s="62"/>
    </row>
    <row r="102" ht="15.75">
      <c r="F102" s="62"/>
    </row>
    <row r="103" ht="15.75">
      <c r="F103" s="62"/>
    </row>
    <row r="104" ht="15.75">
      <c r="F104" s="62"/>
    </row>
    <row r="105" ht="15.75">
      <c r="F105" s="62"/>
    </row>
    <row r="106" ht="15.75">
      <c r="F106" s="62"/>
    </row>
    <row r="107" ht="15.75">
      <c r="F107" s="62"/>
    </row>
    <row r="108" ht="15.75">
      <c r="F108" s="62"/>
    </row>
    <row r="109" ht="15.75">
      <c r="F109" s="62"/>
    </row>
    <row r="110" ht="15.75">
      <c r="F110" s="40"/>
    </row>
    <row r="111" ht="15.75">
      <c r="F111" s="74"/>
    </row>
    <row r="112" ht="15.75">
      <c r="F112" s="73"/>
    </row>
    <row r="113" ht="15.75">
      <c r="F113" s="73"/>
    </row>
    <row r="114" ht="15.75">
      <c r="F114" s="40"/>
    </row>
    <row r="115" ht="15.75">
      <c r="F115" s="40"/>
    </row>
    <row r="121" ht="15.75">
      <c r="F121" s="40"/>
    </row>
    <row r="122" ht="15.75">
      <c r="F122" s="27"/>
    </row>
    <row r="123" ht="15.75">
      <c r="F123" s="40"/>
    </row>
    <row r="124" ht="15.75">
      <c r="F124" s="40"/>
    </row>
  </sheetData>
  <sheetProtection/>
  <mergeCells count="40">
    <mergeCell ref="A33:B33"/>
    <mergeCell ref="A34:B34"/>
    <mergeCell ref="A4:F4"/>
    <mergeCell ref="A5:F5"/>
    <mergeCell ref="A9:E9"/>
    <mergeCell ref="C16:D16"/>
    <mergeCell ref="E16:F16"/>
    <mergeCell ref="C17:D17"/>
    <mergeCell ref="E17:F17"/>
    <mergeCell ref="C18:D18"/>
    <mergeCell ref="E18:F18"/>
    <mergeCell ref="C19:D19"/>
    <mergeCell ref="E19:F19"/>
    <mergeCell ref="C26:D26"/>
    <mergeCell ref="E26:F26"/>
    <mergeCell ref="C20:D20"/>
    <mergeCell ref="E20:F20"/>
    <mergeCell ref="C21:D21"/>
    <mergeCell ref="E21:F21"/>
    <mergeCell ref="C23:D23"/>
    <mergeCell ref="E25:F25"/>
    <mergeCell ref="E23:F23"/>
    <mergeCell ref="C32:D32"/>
    <mergeCell ref="E32:F32"/>
    <mergeCell ref="C27:D27"/>
    <mergeCell ref="E27:F27"/>
    <mergeCell ref="C28:D28"/>
    <mergeCell ref="E28:F28"/>
    <mergeCell ref="C29:D29"/>
    <mergeCell ref="E29:F29"/>
    <mergeCell ref="A35:B35"/>
    <mergeCell ref="A3:F3"/>
    <mergeCell ref="A1:F1"/>
    <mergeCell ref="C30:D30"/>
    <mergeCell ref="E30:F30"/>
    <mergeCell ref="C31:D31"/>
    <mergeCell ref="E31:F31"/>
    <mergeCell ref="C24:D24"/>
    <mergeCell ref="E24:F24"/>
    <mergeCell ref="C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0">
      <selection activeCell="G18" sqref="G18"/>
    </sheetView>
  </sheetViews>
  <sheetFormatPr defaultColWidth="9.00390625" defaultRowHeight="12.75"/>
  <cols>
    <col min="1" max="1" width="17.75390625" style="3" customWidth="1"/>
    <col min="2" max="2" width="8.75390625" style="3" customWidth="1"/>
    <col min="3" max="3" width="14.125" style="3" customWidth="1"/>
    <col min="4" max="4" width="10.00390625" style="3" customWidth="1"/>
    <col min="5" max="5" width="14.125" style="3" customWidth="1"/>
    <col min="6" max="6" width="13.625" style="3" customWidth="1"/>
    <col min="7" max="7" width="16.125" style="3" customWidth="1"/>
    <col min="8" max="8" width="12.75390625" style="3" customWidth="1"/>
    <col min="9" max="13" width="9.125" style="3" customWidth="1"/>
    <col min="14" max="14" width="19.125" style="3" customWidth="1"/>
    <col min="15" max="16384" width="9.125" style="3" customWidth="1"/>
  </cols>
  <sheetData>
    <row r="1" spans="1:7" ht="59.25" customHeight="1">
      <c r="A1" s="661" t="s">
        <v>468</v>
      </c>
      <c r="B1" s="661"/>
      <c r="C1" s="661"/>
      <c r="D1" s="661"/>
      <c r="E1" s="661"/>
      <c r="F1" s="661"/>
      <c r="G1" s="661"/>
    </row>
    <row r="2" spans="1:17" s="80" customFormat="1" ht="86.25" customHeight="1">
      <c r="A2" s="665" t="s">
        <v>276</v>
      </c>
      <c r="B2" s="665"/>
      <c r="C2" s="665"/>
      <c r="D2" s="665"/>
      <c r="E2" s="665"/>
      <c r="F2" s="665"/>
      <c r="G2" s="665"/>
      <c r="H2" s="79"/>
      <c r="I2" s="79"/>
      <c r="J2" s="79"/>
      <c r="K2" s="79"/>
      <c r="O2" s="80">
        <v>1927900</v>
      </c>
      <c r="Q2" s="80">
        <f>1927900-1787486</f>
        <v>140414</v>
      </c>
    </row>
    <row r="3" spans="1:11" s="80" customFormat="1" ht="27.75" customHeight="1">
      <c r="A3" s="658" t="s">
        <v>460</v>
      </c>
      <c r="B3" s="658"/>
      <c r="C3" s="658"/>
      <c r="D3" s="658"/>
      <c r="E3" s="658"/>
      <c r="F3" s="658"/>
      <c r="G3" s="658"/>
      <c r="H3" s="20"/>
      <c r="I3" s="20"/>
      <c r="J3" s="20"/>
      <c r="K3" s="20"/>
    </row>
    <row r="4" spans="1:11" s="80" customFormat="1" ht="30.75" customHeight="1">
      <c r="A4" s="3"/>
      <c r="B4" s="78" t="s">
        <v>372</v>
      </c>
      <c r="C4" s="78"/>
      <c r="D4" s="657">
        <f>SUM(G17)</f>
        <v>2318232</v>
      </c>
      <c r="E4" s="658"/>
      <c r="F4" s="78" t="s">
        <v>108</v>
      </c>
      <c r="G4" s="78"/>
      <c r="H4" s="79"/>
      <c r="I4" s="79"/>
      <c r="J4" s="79"/>
      <c r="K4" s="79"/>
    </row>
    <row r="5" spans="1:11" s="80" customFormat="1" ht="33.75" customHeight="1">
      <c r="A5" s="662" t="s">
        <v>185</v>
      </c>
      <c r="B5" s="662"/>
      <c r="C5" s="662"/>
      <c r="D5" s="662"/>
      <c r="E5" s="662"/>
      <c r="F5" s="662"/>
      <c r="G5" s="662"/>
      <c r="H5" s="37"/>
      <c r="I5" s="37"/>
      <c r="J5" s="37"/>
      <c r="K5" s="37"/>
    </row>
    <row r="6" spans="1:8" ht="39.75" customHeight="1">
      <c r="A6" s="233" t="s">
        <v>250</v>
      </c>
      <c r="B6" s="386">
        <v>174</v>
      </c>
      <c r="C6" s="62"/>
      <c r="D6" s="61"/>
      <c r="E6" s="61"/>
      <c r="F6" s="61"/>
      <c r="G6" s="164"/>
      <c r="H6" s="164"/>
    </row>
    <row r="7" spans="1:18" ht="19.5">
      <c r="A7" s="233" t="s">
        <v>251</v>
      </c>
      <c r="B7" s="386">
        <v>50</v>
      </c>
      <c r="C7" s="62"/>
      <c r="D7" s="61"/>
      <c r="E7" s="61"/>
      <c r="F7" s="61"/>
      <c r="G7" s="164"/>
      <c r="H7" s="164"/>
      <c r="L7" s="663"/>
      <c r="M7" s="663"/>
      <c r="N7" s="663"/>
      <c r="O7" s="663"/>
      <c r="P7" s="663"/>
      <c r="Q7" s="663"/>
      <c r="R7" s="663"/>
    </row>
    <row r="8" spans="1:18" ht="18.75">
      <c r="A8" s="386" t="s">
        <v>252</v>
      </c>
      <c r="B8" s="386">
        <v>14</v>
      </c>
      <c r="C8" s="165"/>
      <c r="D8" s="61"/>
      <c r="E8" s="61"/>
      <c r="F8" s="61"/>
      <c r="G8" s="164"/>
      <c r="H8" s="164"/>
      <c r="L8" s="21"/>
      <c r="M8" s="21"/>
      <c r="N8" s="21"/>
      <c r="O8" s="21"/>
      <c r="P8" s="21"/>
      <c r="Q8" s="21"/>
      <c r="R8" s="21"/>
    </row>
    <row r="9" spans="1:18" ht="18.75">
      <c r="A9" s="386" t="s">
        <v>445</v>
      </c>
      <c r="B9" s="386">
        <v>1</v>
      </c>
      <c r="C9" s="165"/>
      <c r="D9" s="61"/>
      <c r="E9" s="61"/>
      <c r="F9" s="61"/>
      <c r="G9" s="164"/>
      <c r="H9" s="164"/>
      <c r="L9" s="21"/>
      <c r="M9" s="21"/>
      <c r="N9" s="21"/>
      <c r="O9" s="21"/>
      <c r="P9" s="21"/>
      <c r="Q9" s="21"/>
      <c r="R9" s="21"/>
    </row>
    <row r="10" spans="1:18" ht="18.75">
      <c r="A10" s="386" t="s">
        <v>446</v>
      </c>
      <c r="B10" s="386">
        <v>2</v>
      </c>
      <c r="C10" s="165"/>
      <c r="D10" s="61"/>
      <c r="E10" s="61"/>
      <c r="F10" s="61"/>
      <c r="G10" s="164"/>
      <c r="H10" s="164"/>
      <c r="L10" s="21"/>
      <c r="M10" s="21"/>
      <c r="N10" s="21"/>
      <c r="O10" s="21"/>
      <c r="P10" s="21"/>
      <c r="Q10" s="21"/>
      <c r="R10" s="21"/>
    </row>
    <row r="11" spans="1:18" ht="18.75">
      <c r="A11" s="386" t="s">
        <v>253</v>
      </c>
      <c r="B11" s="386">
        <f>SUM(B6-B7-B8-B9-B10)</f>
        <v>107</v>
      </c>
      <c r="C11" s="166"/>
      <c r="D11" s="90"/>
      <c r="E11" s="90"/>
      <c r="F11" s="90"/>
      <c r="G11" s="90"/>
      <c r="H11" s="90"/>
      <c r="L11" s="659"/>
      <c r="M11" s="659"/>
      <c r="N11" s="83"/>
      <c r="O11" s="82"/>
      <c r="P11" s="80"/>
      <c r="Q11" s="80"/>
      <c r="R11" s="21"/>
    </row>
    <row r="12" spans="1:18" ht="18.75">
      <c r="A12" s="405"/>
      <c r="B12" s="405"/>
      <c r="C12" s="166"/>
      <c r="D12" s="90"/>
      <c r="E12" s="90"/>
      <c r="F12" s="90"/>
      <c r="G12" s="90"/>
      <c r="H12" s="90"/>
      <c r="L12" s="82"/>
      <c r="M12" s="82"/>
      <c r="N12" s="83"/>
      <c r="O12" s="82"/>
      <c r="P12" s="80"/>
      <c r="Q12" s="80"/>
      <c r="R12" s="21"/>
    </row>
    <row r="13" spans="1:18" ht="47.25">
      <c r="A13" s="30" t="s">
        <v>202</v>
      </c>
      <c r="B13" s="15" t="s">
        <v>203</v>
      </c>
      <c r="C13" s="15" t="s">
        <v>254</v>
      </c>
      <c r="D13" s="15" t="s">
        <v>110</v>
      </c>
      <c r="E13" s="96" t="s">
        <v>205</v>
      </c>
      <c r="F13" s="15" t="s">
        <v>206</v>
      </c>
      <c r="G13" s="88" t="s">
        <v>207</v>
      </c>
      <c r="L13" s="82"/>
      <c r="M13" s="82"/>
      <c r="N13" s="83"/>
      <c r="O13" s="82"/>
      <c r="P13" s="80"/>
      <c r="Q13" s="80"/>
      <c r="R13" s="21"/>
    </row>
    <row r="14" spans="1:18" ht="18.75">
      <c r="A14" s="98" t="s">
        <v>253</v>
      </c>
      <c r="B14" s="30">
        <f>SUM(B11)</f>
        <v>107</v>
      </c>
      <c r="C14" s="99">
        <v>0.8</v>
      </c>
      <c r="D14" s="167" t="s">
        <v>459</v>
      </c>
      <c r="E14" s="31">
        <v>2110</v>
      </c>
      <c r="F14" s="30">
        <v>12</v>
      </c>
      <c r="G14" s="31">
        <f>SUM(D14*E14*F14)</f>
        <v>2177520</v>
      </c>
      <c r="L14" s="659"/>
      <c r="M14" s="659"/>
      <c r="N14" s="22"/>
      <c r="O14" s="22"/>
      <c r="P14" s="80"/>
      <c r="Q14" s="80"/>
      <c r="R14" s="21"/>
    </row>
    <row r="15" spans="1:18" ht="18.75">
      <c r="A15" s="98" t="s">
        <v>208</v>
      </c>
      <c r="B15" s="30">
        <f>SUM(B8)</f>
        <v>14</v>
      </c>
      <c r="C15" s="99">
        <v>0.8</v>
      </c>
      <c r="D15" s="167" t="s">
        <v>458</v>
      </c>
      <c r="E15" s="31">
        <v>1055</v>
      </c>
      <c r="F15" s="30">
        <v>12</v>
      </c>
      <c r="G15" s="31">
        <f>SUM(D15*E15*F15)</f>
        <v>139260</v>
      </c>
      <c r="L15" s="659"/>
      <c r="M15" s="659"/>
      <c r="N15" s="22"/>
      <c r="O15" s="22"/>
      <c r="P15" s="80"/>
      <c r="Q15" s="80"/>
      <c r="R15" s="21"/>
    </row>
    <row r="16" spans="1:18" ht="18.75">
      <c r="A16" s="98" t="s">
        <v>471</v>
      </c>
      <c r="B16" s="30"/>
      <c r="C16" s="99"/>
      <c r="D16" s="167"/>
      <c r="E16" s="31"/>
      <c r="F16" s="30"/>
      <c r="G16" s="31">
        <v>1452</v>
      </c>
      <c r="L16" s="82"/>
      <c r="M16" s="82"/>
      <c r="N16" s="22"/>
      <c r="O16" s="22"/>
      <c r="P16" s="80"/>
      <c r="Q16" s="80"/>
      <c r="R16" s="21"/>
    </row>
    <row r="17" spans="1:8" ht="15.75">
      <c r="A17" s="32" t="s">
        <v>110</v>
      </c>
      <c r="B17" s="168">
        <f>SUM(B14:B15)</f>
        <v>121</v>
      </c>
      <c r="C17" s="168"/>
      <c r="D17" s="169"/>
      <c r="E17" s="168"/>
      <c r="F17" s="168"/>
      <c r="G17" s="31">
        <f>SUM(G14:G16)</f>
        <v>2318232</v>
      </c>
      <c r="H17" s="3"/>
    </row>
    <row r="18" spans="1:4" ht="23.25" customHeight="1">
      <c r="A18" s="26"/>
      <c r="B18" s="26"/>
      <c r="C18" s="25"/>
      <c r="D18" s="25"/>
    </row>
    <row r="19" spans="1:5" ht="14.25">
      <c r="A19" s="664" t="s">
        <v>112</v>
      </c>
      <c r="B19" s="664"/>
      <c r="C19" s="664"/>
      <c r="D19" s="222" t="s">
        <v>272</v>
      </c>
      <c r="E19" s="3"/>
    </row>
    <row r="20" spans="1:18" ht="32.25" customHeight="1">
      <c r="A20" s="664" t="s">
        <v>113</v>
      </c>
      <c r="B20" s="664"/>
      <c r="C20" s="664"/>
      <c r="D20" s="222" t="s">
        <v>273</v>
      </c>
      <c r="L20" s="659"/>
      <c r="M20" s="659"/>
      <c r="N20" s="83"/>
      <c r="O20" s="82"/>
      <c r="P20" s="80"/>
      <c r="Q20" s="80"/>
      <c r="R20" s="21"/>
    </row>
    <row r="21" spans="1:18" ht="32.25" customHeight="1">
      <c r="A21" s="35" t="s">
        <v>400</v>
      </c>
      <c r="B21" s="36"/>
      <c r="C21" s="35"/>
      <c r="D21" s="35" t="s">
        <v>120</v>
      </c>
      <c r="L21" s="660"/>
      <c r="M21" s="660"/>
      <c r="N21" s="85"/>
      <c r="O21" s="84"/>
      <c r="P21" s="80"/>
      <c r="Q21" s="80"/>
      <c r="R21" s="21"/>
    </row>
    <row r="22" spans="1:8" s="57" customFormat="1" ht="15.75">
      <c r="A22" s="27"/>
      <c r="B22" s="27"/>
      <c r="D22" s="27"/>
      <c r="E22" s="39"/>
      <c r="F22" s="39"/>
      <c r="G22" s="40"/>
      <c r="H22" s="27"/>
    </row>
    <row r="23" spans="1:4" ht="21.75" customHeight="1">
      <c r="A23" s="27"/>
      <c r="B23" s="36"/>
      <c r="C23" s="27"/>
      <c r="D23" s="27"/>
    </row>
  </sheetData>
  <sheetProtection/>
  <mergeCells count="13">
    <mergeCell ref="A2:G2"/>
    <mergeCell ref="A3:G3"/>
    <mergeCell ref="A20:C20"/>
    <mergeCell ref="D4:E4"/>
    <mergeCell ref="L15:M15"/>
    <mergeCell ref="L20:M20"/>
    <mergeCell ref="L21:M21"/>
    <mergeCell ref="A1:G1"/>
    <mergeCell ref="A5:G5"/>
    <mergeCell ref="L7:R7"/>
    <mergeCell ref="L11:M11"/>
    <mergeCell ref="L14:M14"/>
    <mergeCell ref="A19:C19"/>
  </mergeCells>
  <printOptions/>
  <pageMargins left="0.42" right="0.28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7"/>
  <sheetViews>
    <sheetView view="pageBreakPreview" zoomScaleSheetLayoutView="100" zoomScalePageLayoutView="0" workbookViewId="0" topLeftCell="A7">
      <selection activeCell="A15" sqref="A15:F16"/>
    </sheetView>
  </sheetViews>
  <sheetFormatPr defaultColWidth="9.00390625" defaultRowHeight="12.75"/>
  <cols>
    <col min="1" max="1" width="21.375" style="27" customWidth="1"/>
    <col min="2" max="2" width="10.75390625" style="27" customWidth="1"/>
    <col min="3" max="3" width="12.25390625" style="27" customWidth="1"/>
    <col min="4" max="4" width="13.125" style="27" customWidth="1"/>
    <col min="5" max="5" width="12.625" style="27" customWidth="1"/>
    <col min="6" max="6" width="10.75390625" style="49" customWidth="1"/>
    <col min="7" max="7" width="11.375" style="49" customWidth="1"/>
    <col min="8" max="8" width="10.75390625" style="27" customWidth="1"/>
  </cols>
  <sheetData>
    <row r="1" spans="1:8" s="86" customFormat="1" ht="18.75">
      <c r="A1" s="641" t="s">
        <v>460</v>
      </c>
      <c r="B1" s="641"/>
      <c r="C1" s="641"/>
      <c r="D1" s="641"/>
      <c r="E1" s="641"/>
      <c r="F1" s="641"/>
      <c r="G1" s="641"/>
      <c r="H1" s="641"/>
    </row>
    <row r="2" spans="1:8" s="86" customFormat="1" ht="10.5" customHeight="1">
      <c r="A2" s="662"/>
      <c r="B2" s="662"/>
      <c r="C2" s="662"/>
      <c r="D2" s="662"/>
      <c r="E2" s="662"/>
      <c r="F2" s="662"/>
      <c r="G2" s="662"/>
      <c r="H2" s="662"/>
    </row>
    <row r="3" spans="1:8" s="86" customFormat="1" ht="18.75">
      <c r="A3" s="666" t="s">
        <v>185</v>
      </c>
      <c r="B3" s="666"/>
      <c r="C3" s="666"/>
      <c r="D3" s="666"/>
      <c r="E3" s="666"/>
      <c r="F3" s="666"/>
      <c r="G3" s="666"/>
      <c r="H3" s="666"/>
    </row>
    <row r="4" spans="1:8" ht="42" customHeight="1">
      <c r="A4" s="666" t="s">
        <v>148</v>
      </c>
      <c r="B4" s="666"/>
      <c r="C4" s="666"/>
      <c r="D4" s="666"/>
      <c r="E4" s="666"/>
      <c r="F4" s="666"/>
      <c r="G4" s="666"/>
      <c r="H4" s="666"/>
    </row>
    <row r="5" spans="1:8" s="38" customFormat="1" ht="31.5" customHeight="1">
      <c r="A5" s="611" t="s">
        <v>151</v>
      </c>
      <c r="B5" s="611"/>
      <c r="C5" s="611"/>
      <c r="D5" s="611"/>
      <c r="E5" s="611"/>
      <c r="F5" s="611"/>
      <c r="G5" s="611"/>
      <c r="H5" s="611"/>
    </row>
    <row r="6" spans="1:7" ht="15.75">
      <c r="A6" s="39"/>
      <c r="B6" s="39"/>
      <c r="C6" s="39"/>
      <c r="D6" s="39"/>
      <c r="E6" s="39"/>
      <c r="F6" s="40"/>
      <c r="G6" s="40"/>
    </row>
    <row r="7" spans="1:8" ht="15.75" customHeight="1">
      <c r="A7" s="671" t="s">
        <v>338</v>
      </c>
      <c r="B7" s="671"/>
      <c r="C7" s="671"/>
      <c r="D7" s="671"/>
      <c r="E7" s="671"/>
      <c r="F7" s="406"/>
      <c r="G7" s="406"/>
      <c r="H7" s="406"/>
    </row>
    <row r="8" spans="1:8" ht="21.75" customHeight="1">
      <c r="A8" s="671"/>
      <c r="B8" s="671"/>
      <c r="C8" s="671"/>
      <c r="D8" s="671"/>
      <c r="E8" s="671"/>
      <c r="F8" s="406"/>
      <c r="G8" s="406"/>
      <c r="H8" s="406"/>
    </row>
    <row r="9" spans="1:8" ht="31.5" customHeight="1">
      <c r="A9" s="407" t="s">
        <v>397</v>
      </c>
      <c r="B9" s="406"/>
      <c r="C9" s="406"/>
      <c r="D9" s="406"/>
      <c r="E9" s="406"/>
      <c r="F9" s="406"/>
      <c r="G9" s="406"/>
      <c r="H9" s="406"/>
    </row>
    <row r="10" spans="1:8" ht="31.5">
      <c r="A10" s="292" t="s">
        <v>39</v>
      </c>
      <c r="B10" s="453" t="s">
        <v>157</v>
      </c>
      <c r="C10" s="453" t="s">
        <v>154</v>
      </c>
      <c r="D10" s="453" t="s">
        <v>158</v>
      </c>
      <c r="E10" s="670" t="s">
        <v>159</v>
      </c>
      <c r="F10" s="670"/>
      <c r="G10" s="408"/>
      <c r="H10" s="409"/>
    </row>
    <row r="11" spans="1:8" ht="63">
      <c r="A11" s="410" t="s">
        <v>187</v>
      </c>
      <c r="B11" s="453">
        <v>1</v>
      </c>
      <c r="C11" s="453">
        <v>7058.76</v>
      </c>
      <c r="D11" s="453">
        <v>4</v>
      </c>
      <c r="E11" s="667">
        <f>C11*D11</f>
        <v>28235.04</v>
      </c>
      <c r="F11" s="667"/>
      <c r="G11" s="411"/>
      <c r="H11" s="409"/>
    </row>
    <row r="12" spans="1:8" ht="15.75">
      <c r="A12" s="412"/>
      <c r="B12" s="413"/>
      <c r="C12" s="413"/>
      <c r="D12" s="413"/>
      <c r="E12" s="414"/>
      <c r="F12" s="414"/>
      <c r="G12" s="411"/>
      <c r="H12" s="409"/>
    </row>
    <row r="13" spans="1:8" ht="31.5" customHeight="1">
      <c r="A13" s="668" t="s">
        <v>339</v>
      </c>
      <c r="B13" s="669"/>
      <c r="C13" s="669"/>
      <c r="D13" s="669"/>
      <c r="E13" s="669"/>
      <c r="F13" s="669"/>
      <c r="G13" s="669"/>
      <c r="H13" s="669"/>
    </row>
    <row r="14" spans="1:8" ht="15.75">
      <c r="A14" s="407" t="s">
        <v>397</v>
      </c>
      <c r="B14" s="415"/>
      <c r="C14" s="415"/>
      <c r="D14" s="415"/>
      <c r="E14" s="415"/>
      <c r="F14" s="408"/>
      <c r="G14" s="408"/>
      <c r="H14" s="416"/>
    </row>
    <row r="15" spans="1:8" ht="31.5">
      <c r="A15" s="292" t="s">
        <v>39</v>
      </c>
      <c r="B15" s="453" t="s">
        <v>157</v>
      </c>
      <c r="C15" s="453" t="s">
        <v>154</v>
      </c>
      <c r="D15" s="453" t="s">
        <v>158</v>
      </c>
      <c r="E15" s="670" t="s">
        <v>159</v>
      </c>
      <c r="F15" s="670"/>
      <c r="G15" s="408"/>
      <c r="H15" s="409"/>
    </row>
    <row r="16" spans="1:8" ht="47.25">
      <c r="A16" s="292" t="s">
        <v>218</v>
      </c>
      <c r="B16" s="453">
        <v>1</v>
      </c>
      <c r="C16" s="417">
        <v>3430.26</v>
      </c>
      <c r="D16" s="453">
        <v>1</v>
      </c>
      <c r="E16" s="667">
        <f>SUM(C16)</f>
        <v>3430.26</v>
      </c>
      <c r="F16" s="667"/>
      <c r="G16" s="411"/>
      <c r="H16" s="409"/>
    </row>
    <row r="17" spans="1:8" ht="15.75">
      <c r="A17" s="418"/>
      <c r="B17" s="418"/>
      <c r="C17" s="418"/>
      <c r="D17" s="418"/>
      <c r="E17" s="418"/>
      <c r="F17" s="419"/>
      <c r="G17" s="419"/>
      <c r="H17" s="409"/>
    </row>
    <row r="18" spans="1:8" ht="15.75">
      <c r="A18" s="420" t="s">
        <v>162</v>
      </c>
      <c r="B18" s="415"/>
      <c r="C18" s="415"/>
      <c r="D18" s="415"/>
      <c r="E18" s="421">
        <f>E11+E16</f>
        <v>31665.300000000003</v>
      </c>
      <c r="F18" s="419" t="s">
        <v>108</v>
      </c>
      <c r="G18" s="422"/>
      <c r="H18" s="409"/>
    </row>
    <row r="19" spans="1:8" ht="15.75">
      <c r="A19" s="423"/>
      <c r="B19" s="423"/>
      <c r="C19" s="424"/>
      <c r="D19" s="423"/>
      <c r="E19" s="423"/>
      <c r="F19" s="419"/>
      <c r="G19" s="419"/>
      <c r="H19" s="409"/>
    </row>
    <row r="20" spans="1:8" ht="15.75">
      <c r="A20" s="409" t="s">
        <v>112</v>
      </c>
      <c r="B20" s="409"/>
      <c r="C20" s="409" t="s">
        <v>286</v>
      </c>
      <c r="D20" s="425"/>
      <c r="E20" s="426"/>
      <c r="F20" s="427"/>
      <c r="G20" s="427"/>
      <c r="H20" s="427"/>
    </row>
    <row r="21" spans="1:8" ht="15.75">
      <c r="A21" s="420"/>
      <c r="B21" s="428"/>
      <c r="C21" s="409"/>
      <c r="D21" s="418"/>
      <c r="E21" s="426"/>
      <c r="F21" s="427"/>
      <c r="G21" s="427"/>
      <c r="H21" s="427"/>
    </row>
    <row r="22" spans="1:8" ht="15.75">
      <c r="A22" s="429" t="s">
        <v>113</v>
      </c>
      <c r="B22" s="428"/>
      <c r="C22" s="409" t="s">
        <v>287</v>
      </c>
      <c r="D22" s="425"/>
      <c r="E22" s="426"/>
      <c r="F22" s="427"/>
      <c r="G22" s="427"/>
      <c r="H22" s="427"/>
    </row>
    <row r="23" spans="1:8" ht="15.75">
      <c r="A23" s="418"/>
      <c r="B23" s="428"/>
      <c r="C23" s="418"/>
      <c r="D23" s="418"/>
      <c r="E23" s="418"/>
      <c r="F23" s="419"/>
      <c r="G23" s="419"/>
      <c r="H23" s="409"/>
    </row>
    <row r="24" spans="1:8" ht="15.75">
      <c r="A24" s="409" t="s">
        <v>119</v>
      </c>
      <c r="B24" s="428"/>
      <c r="C24" s="409" t="s">
        <v>120</v>
      </c>
      <c r="D24" s="409"/>
      <c r="E24" s="409"/>
      <c r="F24" s="409"/>
      <c r="G24" s="427"/>
      <c r="H24" s="427"/>
    </row>
    <row r="25" spans="1:8" s="57" customFormat="1" ht="15.75">
      <c r="A25" s="409"/>
      <c r="B25" s="409"/>
      <c r="C25" s="430"/>
      <c r="D25" s="418"/>
      <c r="E25" s="409"/>
      <c r="F25" s="419"/>
      <c r="G25" s="409"/>
      <c r="H25" s="430"/>
    </row>
    <row r="26" spans="1:8" ht="15.75">
      <c r="A26" s="418"/>
      <c r="B26" s="418"/>
      <c r="C26" s="418"/>
      <c r="D26" s="418"/>
      <c r="E26" s="418"/>
      <c r="F26" s="419"/>
      <c r="G26" s="419"/>
      <c r="H26" s="409"/>
    </row>
    <row r="27" spans="1:7" ht="15.75">
      <c r="A27" s="39"/>
      <c r="B27" s="39"/>
      <c r="C27" s="39"/>
      <c r="D27" s="39"/>
      <c r="E27" s="39"/>
      <c r="F27" s="40"/>
      <c r="G27" s="40"/>
    </row>
    <row r="28" spans="1:7" ht="15.75">
      <c r="A28" s="39"/>
      <c r="B28" s="39"/>
      <c r="C28" s="39"/>
      <c r="D28" s="39"/>
      <c r="E28" s="39"/>
      <c r="F28" s="40"/>
      <c r="G28" s="40"/>
    </row>
    <row r="29" spans="1:7" ht="15.75">
      <c r="A29" s="39"/>
      <c r="B29" s="39"/>
      <c r="C29" s="39"/>
      <c r="D29" s="39"/>
      <c r="E29" s="39"/>
      <c r="F29" s="40"/>
      <c r="G29" s="40"/>
    </row>
    <row r="30" spans="1:7" ht="15.75">
      <c r="A30" s="39"/>
      <c r="B30" s="39"/>
      <c r="C30" s="39"/>
      <c r="D30" s="39"/>
      <c r="E30" s="39"/>
      <c r="F30" s="40"/>
      <c r="G30" s="40"/>
    </row>
    <row r="31" spans="1:7" ht="15.75">
      <c r="A31" s="39"/>
      <c r="B31" s="39"/>
      <c r="C31" s="39"/>
      <c r="D31" s="39"/>
      <c r="E31" s="39"/>
      <c r="F31" s="40"/>
      <c r="G31" s="40"/>
    </row>
    <row r="32" spans="1:7" ht="15.75">
      <c r="A32" s="39"/>
      <c r="B32" s="39"/>
      <c r="C32" s="39"/>
      <c r="D32" s="39"/>
      <c r="E32" s="39"/>
      <c r="F32" s="40"/>
      <c r="G32" s="40"/>
    </row>
    <row r="33" spans="1:7" ht="15.75">
      <c r="A33" s="39"/>
      <c r="B33" s="39"/>
      <c r="C33" s="39"/>
      <c r="D33" s="39"/>
      <c r="E33" s="39"/>
      <c r="F33" s="40"/>
      <c r="G33" s="40"/>
    </row>
    <row r="34" spans="1:7" ht="15.75">
      <c r="A34" s="39"/>
      <c r="B34" s="39"/>
      <c r="C34" s="39"/>
      <c r="D34" s="39"/>
      <c r="E34" s="39"/>
      <c r="F34" s="40"/>
      <c r="G34" s="40"/>
    </row>
    <row r="35" spans="1:7" ht="15.75">
      <c r="A35" s="39"/>
      <c r="B35" s="39"/>
      <c r="C35" s="39"/>
      <c r="D35" s="39"/>
      <c r="E35" s="39"/>
      <c r="F35" s="40"/>
      <c r="G35" s="40"/>
    </row>
    <row r="36" spans="1:7" ht="15.75">
      <c r="A36" s="39"/>
      <c r="B36" s="39"/>
      <c r="C36" s="39"/>
      <c r="D36" s="39"/>
      <c r="E36" s="39"/>
      <c r="F36" s="40"/>
      <c r="G36" s="40"/>
    </row>
    <row r="37" spans="1:7" ht="15.75">
      <c r="A37" s="39"/>
      <c r="B37" s="39"/>
      <c r="C37" s="39"/>
      <c r="D37" s="39"/>
      <c r="E37" s="39"/>
      <c r="F37" s="40"/>
      <c r="G37" s="40"/>
    </row>
    <row r="38" spans="1:7" ht="15.75">
      <c r="A38" s="39"/>
      <c r="B38" s="39"/>
      <c r="C38" s="39"/>
      <c r="D38" s="39"/>
      <c r="E38" s="39"/>
      <c r="F38" s="40"/>
      <c r="G38" s="40"/>
    </row>
    <row r="39" spans="1:7" ht="15.75">
      <c r="A39" s="39"/>
      <c r="B39" s="39"/>
      <c r="C39" s="39"/>
      <c r="D39" s="39"/>
      <c r="E39" s="39"/>
      <c r="F39" s="40"/>
      <c r="G39" s="40"/>
    </row>
    <row r="40" spans="1:7" ht="15.75">
      <c r="A40" s="39"/>
      <c r="B40" s="39"/>
      <c r="C40" s="39"/>
      <c r="D40" s="39"/>
      <c r="E40" s="39"/>
      <c r="F40" s="40"/>
      <c r="G40" s="40"/>
    </row>
    <row r="41" spans="1:7" ht="15.75">
      <c r="A41" s="39"/>
      <c r="B41" s="39"/>
      <c r="C41" s="39"/>
      <c r="D41" s="39"/>
      <c r="E41" s="39"/>
      <c r="F41" s="40"/>
      <c r="G41" s="40"/>
    </row>
    <row r="42" spans="1:7" ht="15.75">
      <c r="A42" s="39"/>
      <c r="B42" s="39"/>
      <c r="C42" s="39"/>
      <c r="D42" s="39"/>
      <c r="E42" s="39"/>
      <c r="F42" s="40"/>
      <c r="G42" s="40"/>
    </row>
    <row r="43" spans="1:7" ht="15.75">
      <c r="A43" s="39"/>
      <c r="B43" s="39"/>
      <c r="C43" s="39"/>
      <c r="D43" s="39"/>
      <c r="E43" s="39"/>
      <c r="F43" s="40"/>
      <c r="G43" s="40"/>
    </row>
    <row r="44" spans="1:7" ht="15.75">
      <c r="A44" s="39"/>
      <c r="B44" s="39"/>
      <c r="C44" s="39"/>
      <c r="D44" s="39"/>
      <c r="E44" s="39"/>
      <c r="F44" s="40"/>
      <c r="G44" s="40"/>
    </row>
    <row r="45" spans="1:7" ht="15.75">
      <c r="A45" s="39"/>
      <c r="B45" s="39"/>
      <c r="C45" s="39"/>
      <c r="D45" s="39"/>
      <c r="E45" s="39"/>
      <c r="F45" s="40"/>
      <c r="G45" s="40"/>
    </row>
    <row r="46" spans="1:7" ht="15.75">
      <c r="A46" s="39"/>
      <c r="B46" s="39"/>
      <c r="C46" s="39"/>
      <c r="D46" s="39"/>
      <c r="E46" s="39"/>
      <c r="F46" s="40"/>
      <c r="G46" s="40"/>
    </row>
    <row r="47" spans="1:7" ht="15.75">
      <c r="A47" s="39"/>
      <c r="B47" s="39"/>
      <c r="C47" s="39"/>
      <c r="D47" s="39"/>
      <c r="E47" s="39"/>
      <c r="F47" s="40"/>
      <c r="G47" s="40"/>
    </row>
    <row r="48" spans="1:7" ht="15.75">
      <c r="A48" s="39"/>
      <c r="B48" s="39"/>
      <c r="C48" s="39"/>
      <c r="D48" s="39"/>
      <c r="E48" s="39"/>
      <c r="F48" s="40"/>
      <c r="G48" s="40"/>
    </row>
    <row r="49" spans="1:7" ht="15.75">
      <c r="A49" s="39"/>
      <c r="B49" s="39"/>
      <c r="C49" s="39"/>
      <c r="D49" s="39"/>
      <c r="E49" s="39"/>
      <c r="F49" s="40"/>
      <c r="G49" s="40"/>
    </row>
    <row r="50" spans="1:7" ht="15.75">
      <c r="A50" s="39"/>
      <c r="B50" s="39"/>
      <c r="C50" s="39"/>
      <c r="D50" s="39"/>
      <c r="E50" s="39"/>
      <c r="F50" s="40"/>
      <c r="G50" s="40"/>
    </row>
    <row r="51" spans="1:7" ht="15.75">
      <c r="A51" s="39"/>
      <c r="B51" s="39"/>
      <c r="C51" s="39"/>
      <c r="D51" s="39"/>
      <c r="E51" s="39"/>
      <c r="F51" s="40"/>
      <c r="G51" s="40"/>
    </row>
    <row r="52" spans="1:7" ht="15.75">
      <c r="A52" s="39"/>
      <c r="B52" s="39"/>
      <c r="C52" s="39"/>
      <c r="D52" s="39"/>
      <c r="E52" s="39"/>
      <c r="F52" s="40"/>
      <c r="G52" s="40"/>
    </row>
    <row r="53" spans="1:7" ht="15.75">
      <c r="A53" s="39"/>
      <c r="B53" s="39"/>
      <c r="C53" s="39"/>
      <c r="D53" s="39"/>
      <c r="E53" s="39"/>
      <c r="F53" s="40"/>
      <c r="G53" s="40"/>
    </row>
    <row r="54" spans="1:7" ht="15.75">
      <c r="A54" s="39"/>
      <c r="B54" s="39"/>
      <c r="C54" s="39"/>
      <c r="D54" s="39"/>
      <c r="E54" s="39"/>
      <c r="F54" s="40"/>
      <c r="G54" s="40"/>
    </row>
    <row r="55" spans="1:7" ht="15.75">
      <c r="A55" s="39"/>
      <c r="B55" s="39"/>
      <c r="C55" s="39"/>
      <c r="D55" s="39"/>
      <c r="E55" s="39"/>
      <c r="F55" s="40"/>
      <c r="G55" s="40"/>
    </row>
    <row r="56" spans="1:7" ht="15.75">
      <c r="A56" s="39"/>
      <c r="B56" s="39"/>
      <c r="C56" s="39"/>
      <c r="D56" s="39"/>
      <c r="E56" s="39"/>
      <c r="F56" s="40"/>
      <c r="G56" s="40"/>
    </row>
    <row r="57" spans="1:7" ht="15.75">
      <c r="A57" s="39"/>
      <c r="B57" s="39"/>
      <c r="C57" s="39"/>
      <c r="D57" s="39"/>
      <c r="E57" s="39"/>
      <c r="F57" s="40"/>
      <c r="G57" s="40"/>
    </row>
    <row r="58" spans="1:7" ht="15.75">
      <c r="A58" s="39"/>
      <c r="B58" s="39"/>
      <c r="C58" s="39"/>
      <c r="D58" s="39"/>
      <c r="E58" s="39"/>
      <c r="F58" s="40"/>
      <c r="G58" s="40"/>
    </row>
    <row r="59" spans="1:7" ht="15.75">
      <c r="A59" s="39"/>
      <c r="B59" s="39"/>
      <c r="C59" s="39"/>
      <c r="D59" s="39"/>
      <c r="E59" s="39"/>
      <c r="F59" s="40"/>
      <c r="G59" s="40"/>
    </row>
    <row r="60" spans="1:7" ht="15.75">
      <c r="A60" s="39"/>
      <c r="B60" s="39"/>
      <c r="C60" s="39"/>
      <c r="D60" s="39"/>
      <c r="E60" s="39"/>
      <c r="F60" s="40"/>
      <c r="G60" s="40"/>
    </row>
    <row r="61" spans="1:7" ht="15.75">
      <c r="A61" s="39"/>
      <c r="B61" s="39"/>
      <c r="C61" s="39"/>
      <c r="D61" s="39"/>
      <c r="E61" s="39"/>
      <c r="F61" s="40"/>
      <c r="G61" s="40"/>
    </row>
    <row r="62" spans="1:7" ht="15.75">
      <c r="A62" s="39"/>
      <c r="B62" s="39"/>
      <c r="C62" s="39"/>
      <c r="D62" s="39"/>
      <c r="E62" s="39"/>
      <c r="F62" s="40"/>
      <c r="G62" s="40"/>
    </row>
    <row r="63" spans="1:7" ht="15.75">
      <c r="A63" s="39"/>
      <c r="B63" s="39"/>
      <c r="C63" s="39"/>
      <c r="D63" s="39"/>
      <c r="E63" s="39"/>
      <c r="F63" s="40"/>
      <c r="G63" s="40"/>
    </row>
    <row r="64" spans="1:7" ht="15.75">
      <c r="A64" s="39"/>
      <c r="B64" s="39"/>
      <c r="C64" s="39"/>
      <c r="D64" s="39"/>
      <c r="E64" s="39"/>
      <c r="F64" s="40"/>
      <c r="G64" s="40"/>
    </row>
    <row r="65" spans="1:7" ht="15.75">
      <c r="A65" s="39"/>
      <c r="B65" s="39"/>
      <c r="C65" s="39"/>
      <c r="D65" s="39"/>
      <c r="E65" s="39"/>
      <c r="F65" s="40"/>
      <c r="G65" s="40"/>
    </row>
    <row r="66" spans="1:7" ht="15.75">
      <c r="A66" s="39"/>
      <c r="B66" s="39"/>
      <c r="C66" s="39"/>
      <c r="D66" s="39"/>
      <c r="E66" s="39"/>
      <c r="F66" s="40"/>
      <c r="G66" s="40"/>
    </row>
    <row r="67" spans="1:7" ht="15.75">
      <c r="A67" s="39"/>
      <c r="B67" s="39"/>
      <c r="C67" s="39"/>
      <c r="D67" s="39"/>
      <c r="E67" s="39"/>
      <c r="F67" s="40"/>
      <c r="G67" s="40"/>
    </row>
    <row r="68" spans="1:7" ht="15.75">
      <c r="A68" s="39"/>
      <c r="B68" s="39"/>
      <c r="C68" s="39"/>
      <c r="D68" s="39"/>
      <c r="E68" s="39"/>
      <c r="F68" s="40"/>
      <c r="G68" s="40"/>
    </row>
    <row r="69" spans="1:7" ht="15.75">
      <c r="A69" s="39"/>
      <c r="B69" s="39"/>
      <c r="C69" s="39"/>
      <c r="D69" s="39"/>
      <c r="E69" s="39"/>
      <c r="F69" s="40"/>
      <c r="G69" s="40"/>
    </row>
    <row r="70" spans="1:7" ht="15.75">
      <c r="A70" s="39"/>
      <c r="B70" s="39"/>
      <c r="C70" s="39"/>
      <c r="D70" s="39"/>
      <c r="E70" s="39"/>
      <c r="F70" s="40"/>
      <c r="G70" s="40"/>
    </row>
    <row r="71" spans="1:7" ht="15.75">
      <c r="A71" s="39"/>
      <c r="B71" s="39"/>
      <c r="C71" s="39"/>
      <c r="D71" s="39"/>
      <c r="E71" s="39"/>
      <c r="F71" s="40"/>
      <c r="G71" s="40"/>
    </row>
    <row r="72" spans="1:7" ht="15.75">
      <c r="A72" s="39"/>
      <c r="B72" s="39"/>
      <c r="C72" s="39"/>
      <c r="D72" s="39"/>
      <c r="E72" s="39"/>
      <c r="F72" s="40"/>
      <c r="G72" s="40"/>
    </row>
    <row r="73" spans="1:7" ht="15.75">
      <c r="A73" s="39"/>
      <c r="B73" s="39"/>
      <c r="C73" s="39"/>
      <c r="D73" s="39"/>
      <c r="E73" s="39"/>
      <c r="F73" s="40"/>
      <c r="G73" s="40"/>
    </row>
    <row r="74" spans="1:7" ht="15.75">
      <c r="A74" s="39"/>
      <c r="B74" s="39"/>
      <c r="C74" s="39"/>
      <c r="D74" s="39"/>
      <c r="E74" s="39"/>
      <c r="F74" s="40"/>
      <c r="G74" s="40"/>
    </row>
    <row r="75" spans="1:7" ht="15.75">
      <c r="A75" s="39"/>
      <c r="B75" s="39"/>
      <c r="C75" s="39"/>
      <c r="D75" s="39"/>
      <c r="E75" s="39"/>
      <c r="F75" s="40"/>
      <c r="G75" s="40"/>
    </row>
    <row r="76" spans="1:7" ht="15.75">
      <c r="A76" s="39"/>
      <c r="B76" s="39"/>
      <c r="C76" s="39"/>
      <c r="D76" s="39"/>
      <c r="E76" s="39"/>
      <c r="F76" s="40"/>
      <c r="G76" s="40"/>
    </row>
    <row r="77" spans="1:7" ht="15.75">
      <c r="A77" s="39"/>
      <c r="B77" s="39"/>
      <c r="C77" s="39"/>
      <c r="D77" s="39"/>
      <c r="E77" s="39"/>
      <c r="F77" s="40"/>
      <c r="G77" s="40"/>
    </row>
    <row r="78" spans="1:7" ht="15.75">
      <c r="A78" s="39"/>
      <c r="B78" s="39"/>
      <c r="C78" s="39"/>
      <c r="D78" s="39"/>
      <c r="E78" s="39"/>
      <c r="F78" s="40"/>
      <c r="G78" s="40"/>
    </row>
    <row r="79" spans="1:7" ht="15.75">
      <c r="A79" s="39"/>
      <c r="B79" s="39"/>
      <c r="C79" s="39"/>
      <c r="D79" s="39"/>
      <c r="E79" s="39"/>
      <c r="F79" s="40"/>
      <c r="G79" s="40"/>
    </row>
    <row r="80" spans="1:7" ht="15.75">
      <c r="A80" s="39"/>
      <c r="B80" s="39"/>
      <c r="C80" s="39"/>
      <c r="D80" s="39"/>
      <c r="E80" s="39"/>
      <c r="F80" s="40"/>
      <c r="G80" s="40"/>
    </row>
    <row r="81" spans="1:7" ht="15.75">
      <c r="A81" s="39"/>
      <c r="B81" s="39"/>
      <c r="C81" s="39"/>
      <c r="D81" s="39"/>
      <c r="E81" s="39"/>
      <c r="F81" s="40"/>
      <c r="G81" s="40"/>
    </row>
    <row r="82" spans="1:7" ht="15.75">
      <c r="A82" s="39"/>
      <c r="B82" s="39"/>
      <c r="C82" s="39"/>
      <c r="D82" s="39"/>
      <c r="E82" s="39"/>
      <c r="F82" s="40"/>
      <c r="G82" s="40"/>
    </row>
    <row r="83" spans="1:7" ht="15.75">
      <c r="A83" s="39"/>
      <c r="B83" s="39"/>
      <c r="C83" s="39"/>
      <c r="D83" s="39"/>
      <c r="E83" s="39"/>
      <c r="F83" s="40"/>
      <c r="G83" s="40"/>
    </row>
    <row r="84" spans="1:7" ht="15.75">
      <c r="A84" s="39"/>
      <c r="B84" s="39"/>
      <c r="C84" s="39"/>
      <c r="D84" s="39"/>
      <c r="E84" s="39"/>
      <c r="F84" s="40"/>
      <c r="G84" s="40"/>
    </row>
    <row r="85" spans="1:7" ht="15.75">
      <c r="A85" s="39"/>
      <c r="B85" s="39"/>
      <c r="C85" s="39"/>
      <c r="D85" s="39"/>
      <c r="E85" s="39"/>
      <c r="F85" s="40"/>
      <c r="G85" s="40"/>
    </row>
    <row r="86" spans="1:7" ht="15.75">
      <c r="A86" s="39"/>
      <c r="B86" s="39"/>
      <c r="C86" s="39"/>
      <c r="D86" s="39"/>
      <c r="E86" s="39"/>
      <c r="F86" s="40"/>
      <c r="G86" s="40"/>
    </row>
    <row r="87" spans="1:7" ht="15.75">
      <c r="A87" s="39"/>
      <c r="B87" s="39"/>
      <c r="C87" s="39"/>
      <c r="D87" s="39"/>
      <c r="E87" s="39"/>
      <c r="F87" s="40"/>
      <c r="G87" s="40"/>
    </row>
    <row r="88" spans="1:7" ht="15.75">
      <c r="A88" s="39"/>
      <c r="B88" s="39"/>
      <c r="C88" s="39"/>
      <c r="D88" s="39"/>
      <c r="E88" s="39"/>
      <c r="F88" s="40"/>
      <c r="G88" s="40"/>
    </row>
    <row r="89" spans="1:7" ht="15.75">
      <c r="A89" s="39"/>
      <c r="B89" s="39"/>
      <c r="C89" s="39"/>
      <c r="D89" s="39"/>
      <c r="E89" s="39"/>
      <c r="F89" s="40"/>
      <c r="G89" s="40"/>
    </row>
    <row r="90" spans="1:7" ht="15.75">
      <c r="A90" s="39"/>
      <c r="B90" s="39"/>
      <c r="C90" s="39"/>
      <c r="D90" s="39"/>
      <c r="E90" s="39"/>
      <c r="F90" s="40"/>
      <c r="G90" s="40"/>
    </row>
    <row r="91" spans="1:7" ht="15.75">
      <c r="A91" s="39"/>
      <c r="B91" s="39"/>
      <c r="C91" s="39"/>
      <c r="D91" s="39"/>
      <c r="E91" s="39"/>
      <c r="F91" s="40"/>
      <c r="G91" s="40"/>
    </row>
    <row r="92" spans="1:7" ht="15.75">
      <c r="A92" s="39"/>
      <c r="B92" s="39"/>
      <c r="C92" s="39"/>
      <c r="D92" s="39"/>
      <c r="E92" s="39"/>
      <c r="F92" s="40"/>
      <c r="G92" s="40"/>
    </row>
    <row r="93" spans="1:7" ht="15.75">
      <c r="A93" s="39"/>
      <c r="B93" s="39"/>
      <c r="C93" s="39"/>
      <c r="D93" s="39"/>
      <c r="E93" s="39"/>
      <c r="F93" s="40"/>
      <c r="G93" s="40"/>
    </row>
    <row r="94" spans="1:7" ht="15.75">
      <c r="A94" s="39"/>
      <c r="B94" s="39"/>
      <c r="C94" s="39"/>
      <c r="D94" s="39"/>
      <c r="E94" s="39"/>
      <c r="F94" s="40"/>
      <c r="G94" s="40"/>
    </row>
    <row r="95" spans="1:7" ht="15.75">
      <c r="A95" s="39"/>
      <c r="B95" s="39"/>
      <c r="C95" s="39"/>
      <c r="D95" s="39"/>
      <c r="E95" s="39"/>
      <c r="F95" s="40"/>
      <c r="G95" s="40"/>
    </row>
    <row r="96" spans="1:7" ht="15.75">
      <c r="A96" s="39"/>
      <c r="B96" s="39"/>
      <c r="C96" s="39"/>
      <c r="D96" s="39"/>
      <c r="E96" s="39"/>
      <c r="F96" s="40"/>
      <c r="G96" s="40"/>
    </row>
    <row r="97" spans="1:7" ht="15.75">
      <c r="A97" s="39"/>
      <c r="B97" s="39"/>
      <c r="C97" s="39"/>
      <c r="D97" s="39"/>
      <c r="E97" s="39"/>
      <c r="F97" s="40"/>
      <c r="G97" s="40"/>
    </row>
    <row r="98" spans="1:7" ht="15.75">
      <c r="A98" s="39"/>
      <c r="B98" s="39"/>
      <c r="C98" s="39"/>
      <c r="D98" s="39"/>
      <c r="E98" s="39"/>
      <c r="F98" s="40"/>
      <c r="G98" s="40"/>
    </row>
    <row r="99" spans="1:7" ht="15.75">
      <c r="A99" s="39"/>
      <c r="B99" s="39"/>
      <c r="C99" s="39"/>
      <c r="D99" s="39"/>
      <c r="E99" s="39"/>
      <c r="F99" s="40"/>
      <c r="G99" s="40"/>
    </row>
    <row r="100" spans="1:7" ht="15.75">
      <c r="A100" s="39"/>
      <c r="B100" s="39"/>
      <c r="C100" s="39"/>
      <c r="D100" s="39"/>
      <c r="E100" s="39"/>
      <c r="F100" s="40"/>
      <c r="G100" s="40"/>
    </row>
    <row r="101" spans="1:7" ht="15.75">
      <c r="A101" s="39"/>
      <c r="B101" s="39"/>
      <c r="C101" s="39"/>
      <c r="D101" s="39"/>
      <c r="E101" s="39"/>
      <c r="F101" s="40"/>
      <c r="G101" s="40"/>
    </row>
    <row r="102" spans="1:7" ht="15.75">
      <c r="A102" s="39"/>
      <c r="B102" s="39"/>
      <c r="C102" s="39"/>
      <c r="D102" s="39"/>
      <c r="E102" s="39"/>
      <c r="F102" s="40"/>
      <c r="G102" s="40"/>
    </row>
    <row r="103" spans="1:7" ht="15.75">
      <c r="A103" s="39"/>
      <c r="B103" s="39"/>
      <c r="C103" s="39"/>
      <c r="D103" s="39"/>
      <c r="E103" s="39"/>
      <c r="F103" s="40"/>
      <c r="G103" s="40"/>
    </row>
    <row r="104" spans="1:7" ht="15.75">
      <c r="A104" s="39"/>
      <c r="B104" s="39"/>
      <c r="C104" s="39"/>
      <c r="D104" s="39"/>
      <c r="E104" s="39"/>
      <c r="F104" s="40"/>
      <c r="G104" s="40"/>
    </row>
    <row r="105" spans="1:7" ht="15.75">
      <c r="A105" s="39"/>
      <c r="B105" s="39"/>
      <c r="C105" s="39"/>
      <c r="D105" s="39"/>
      <c r="E105" s="39"/>
      <c r="F105" s="40"/>
      <c r="G105" s="40"/>
    </row>
    <row r="106" spans="1:7" ht="15.75">
      <c r="A106" s="39"/>
      <c r="B106" s="39"/>
      <c r="C106" s="39"/>
      <c r="D106" s="39"/>
      <c r="E106" s="39"/>
      <c r="F106" s="40"/>
      <c r="G106" s="40"/>
    </row>
    <row r="107" spans="1:7" ht="15.75">
      <c r="A107" s="39"/>
      <c r="B107" s="39"/>
      <c r="C107" s="39"/>
      <c r="D107" s="39"/>
      <c r="E107" s="39"/>
      <c r="F107" s="40"/>
      <c r="G107" s="40"/>
    </row>
    <row r="108" spans="1:7" ht="15.75">
      <c r="A108" s="39"/>
      <c r="B108" s="39"/>
      <c r="C108" s="39"/>
      <c r="D108" s="39"/>
      <c r="E108" s="39"/>
      <c r="F108" s="40"/>
      <c r="G108" s="40"/>
    </row>
    <row r="109" spans="1:7" ht="15.75">
      <c r="A109" s="39"/>
      <c r="B109" s="39"/>
      <c r="C109" s="39"/>
      <c r="D109" s="39"/>
      <c r="E109" s="39"/>
      <c r="F109" s="40"/>
      <c r="G109" s="40"/>
    </row>
    <row r="110" spans="1:7" ht="15.75">
      <c r="A110" s="39"/>
      <c r="B110" s="39"/>
      <c r="C110" s="39"/>
      <c r="D110" s="39"/>
      <c r="E110" s="39"/>
      <c r="F110" s="40"/>
      <c r="G110" s="40"/>
    </row>
    <row r="111" spans="1:7" ht="15.75">
      <c r="A111" s="39"/>
      <c r="B111" s="39"/>
      <c r="C111" s="39"/>
      <c r="D111" s="39"/>
      <c r="E111" s="39"/>
      <c r="F111" s="40"/>
      <c r="G111" s="40"/>
    </row>
    <row r="112" spans="1:7" ht="15.75">
      <c r="A112" s="39"/>
      <c r="B112" s="39"/>
      <c r="C112" s="39"/>
      <c r="D112" s="39"/>
      <c r="E112" s="39"/>
      <c r="F112" s="40"/>
      <c r="G112" s="40"/>
    </row>
    <row r="113" spans="1:7" ht="15.75">
      <c r="A113" s="39"/>
      <c r="B113" s="39"/>
      <c r="C113" s="39"/>
      <c r="D113" s="39"/>
      <c r="E113" s="39"/>
      <c r="F113" s="40"/>
      <c r="G113" s="40"/>
    </row>
    <row r="114" spans="1:7" ht="15.75">
      <c r="A114" s="39"/>
      <c r="B114" s="39"/>
      <c r="C114" s="39"/>
      <c r="D114" s="39"/>
      <c r="E114" s="39"/>
      <c r="F114" s="40"/>
      <c r="G114" s="40"/>
    </row>
    <row r="115" spans="1:7" ht="15.75">
      <c r="A115" s="39"/>
      <c r="B115" s="39"/>
      <c r="C115" s="39"/>
      <c r="D115" s="39"/>
      <c r="E115" s="39"/>
      <c r="F115" s="40"/>
      <c r="G115" s="40"/>
    </row>
    <row r="116" spans="1:7" ht="15.75">
      <c r="A116" s="39"/>
      <c r="B116" s="39"/>
      <c r="C116" s="39"/>
      <c r="D116" s="39"/>
      <c r="E116" s="39"/>
      <c r="F116" s="40"/>
      <c r="G116" s="40"/>
    </row>
    <row r="117" spans="1:7" ht="15.75">
      <c r="A117" s="39"/>
      <c r="B117" s="39"/>
      <c r="C117" s="39"/>
      <c r="D117" s="39"/>
      <c r="E117" s="39"/>
      <c r="F117" s="40"/>
      <c r="G117" s="40"/>
    </row>
    <row r="118" spans="1:7" ht="15.75">
      <c r="A118" s="39"/>
      <c r="B118" s="39"/>
      <c r="C118" s="39"/>
      <c r="D118" s="39"/>
      <c r="E118" s="39"/>
      <c r="F118" s="40"/>
      <c r="G118" s="40"/>
    </row>
    <row r="119" spans="1:7" ht="15.75">
      <c r="A119" s="39"/>
      <c r="B119" s="39"/>
      <c r="C119" s="39"/>
      <c r="D119" s="39"/>
      <c r="E119" s="39"/>
      <c r="F119" s="40"/>
      <c r="G119" s="40"/>
    </row>
    <row r="120" spans="1:7" ht="15.75">
      <c r="A120" s="39"/>
      <c r="B120" s="39"/>
      <c r="C120" s="39"/>
      <c r="D120" s="39"/>
      <c r="E120" s="39"/>
      <c r="F120" s="40"/>
      <c r="G120" s="40"/>
    </row>
    <row r="121" spans="1:7" ht="15.75">
      <c r="A121" s="39"/>
      <c r="B121" s="39"/>
      <c r="C121" s="39"/>
      <c r="D121" s="39"/>
      <c r="E121" s="39"/>
      <c r="F121" s="40"/>
      <c r="G121" s="40"/>
    </row>
    <row r="122" spans="1:7" ht="15.75">
      <c r="A122" s="39"/>
      <c r="B122" s="39"/>
      <c r="C122" s="39"/>
      <c r="D122" s="39"/>
      <c r="E122" s="39"/>
      <c r="F122" s="40"/>
      <c r="G122" s="40"/>
    </row>
    <row r="123" spans="1:7" ht="15.75">
      <c r="A123" s="39"/>
      <c r="B123" s="39"/>
      <c r="C123" s="39"/>
      <c r="D123" s="39"/>
      <c r="E123" s="39"/>
      <c r="F123" s="40"/>
      <c r="G123" s="40"/>
    </row>
    <row r="124" spans="1:7" ht="15.75">
      <c r="A124" s="39"/>
      <c r="B124" s="39"/>
      <c r="C124" s="39"/>
      <c r="D124" s="39"/>
      <c r="E124" s="39"/>
      <c r="F124" s="40"/>
      <c r="G124" s="40"/>
    </row>
    <row r="125" spans="1:7" ht="15.75">
      <c r="A125" s="39"/>
      <c r="B125" s="39"/>
      <c r="C125" s="39"/>
      <c r="D125" s="39"/>
      <c r="E125" s="39"/>
      <c r="F125" s="40"/>
      <c r="G125" s="40"/>
    </row>
    <row r="126" spans="1:7" ht="15.75">
      <c r="A126" s="39"/>
      <c r="B126" s="39"/>
      <c r="C126" s="39"/>
      <c r="D126" s="39"/>
      <c r="E126" s="39"/>
      <c r="F126" s="40"/>
      <c r="G126" s="40"/>
    </row>
    <row r="127" spans="1:7" ht="15.75">
      <c r="A127" s="39"/>
      <c r="B127" s="39"/>
      <c r="C127" s="39"/>
      <c r="D127" s="39"/>
      <c r="E127" s="39"/>
      <c r="F127" s="40"/>
      <c r="G127" s="40"/>
    </row>
    <row r="128" spans="1:7" ht="15.75">
      <c r="A128" s="39"/>
      <c r="B128" s="39"/>
      <c r="C128" s="39"/>
      <c r="D128" s="39"/>
      <c r="E128" s="39"/>
      <c r="F128" s="40"/>
      <c r="G128" s="40"/>
    </row>
    <row r="129" spans="1:7" ht="15.75">
      <c r="A129" s="39"/>
      <c r="B129" s="39"/>
      <c r="C129" s="39"/>
      <c r="D129" s="39"/>
      <c r="E129" s="39"/>
      <c r="F129" s="40"/>
      <c r="G129" s="40"/>
    </row>
    <row r="130" spans="1:7" ht="15.75">
      <c r="A130" s="39"/>
      <c r="B130" s="39"/>
      <c r="C130" s="39"/>
      <c r="D130" s="39"/>
      <c r="E130" s="39"/>
      <c r="F130" s="40"/>
      <c r="G130" s="40"/>
    </row>
    <row r="131" spans="1:7" ht="15.75">
      <c r="A131" s="39"/>
      <c r="B131" s="39"/>
      <c r="C131" s="39"/>
      <c r="D131" s="39"/>
      <c r="E131" s="39"/>
      <c r="F131" s="40"/>
      <c r="G131" s="40"/>
    </row>
    <row r="132" spans="1:7" ht="15.75">
      <c r="A132" s="39"/>
      <c r="B132" s="39"/>
      <c r="C132" s="39"/>
      <c r="D132" s="39"/>
      <c r="E132" s="39"/>
      <c r="F132" s="40"/>
      <c r="G132" s="40"/>
    </row>
    <row r="133" spans="1:7" ht="15.75">
      <c r="A133" s="39"/>
      <c r="B133" s="39"/>
      <c r="C133" s="39"/>
      <c r="D133" s="39"/>
      <c r="E133" s="39"/>
      <c r="F133" s="40"/>
      <c r="G133" s="40"/>
    </row>
    <row r="134" spans="1:7" ht="15.75">
      <c r="A134" s="39"/>
      <c r="B134" s="39"/>
      <c r="C134" s="39"/>
      <c r="D134" s="39"/>
      <c r="E134" s="39"/>
      <c r="F134" s="40"/>
      <c r="G134" s="40"/>
    </row>
    <row r="135" spans="1:7" ht="15.75">
      <c r="A135" s="39"/>
      <c r="B135" s="39"/>
      <c r="C135" s="39"/>
      <c r="D135" s="39"/>
      <c r="E135" s="39"/>
      <c r="F135" s="40"/>
      <c r="G135" s="40"/>
    </row>
    <row r="136" spans="1:7" ht="15.75">
      <c r="A136" s="39"/>
      <c r="B136" s="39"/>
      <c r="C136" s="39"/>
      <c r="D136" s="39"/>
      <c r="E136" s="39"/>
      <c r="F136" s="40"/>
      <c r="G136" s="40"/>
    </row>
    <row r="137" spans="1:7" ht="15.75">
      <c r="A137" s="39"/>
      <c r="B137" s="39"/>
      <c r="C137" s="39"/>
      <c r="D137" s="39"/>
      <c r="E137" s="39"/>
      <c r="F137" s="40"/>
      <c r="G137" s="40"/>
    </row>
    <row r="138" spans="1:7" ht="15.75">
      <c r="A138" s="39"/>
      <c r="B138" s="39"/>
      <c r="C138" s="39"/>
      <c r="D138" s="39"/>
      <c r="E138" s="39"/>
      <c r="F138" s="40"/>
      <c r="G138" s="40"/>
    </row>
    <row r="139" spans="1:7" ht="15.75">
      <c r="A139" s="39"/>
      <c r="B139" s="39"/>
      <c r="C139" s="39"/>
      <c r="D139" s="39"/>
      <c r="E139" s="39"/>
      <c r="F139" s="40"/>
      <c r="G139" s="40"/>
    </row>
    <row r="140" spans="1:7" ht="15.75">
      <c r="A140" s="39"/>
      <c r="B140" s="39"/>
      <c r="C140" s="39"/>
      <c r="D140" s="39"/>
      <c r="E140" s="39"/>
      <c r="F140" s="40"/>
      <c r="G140" s="40"/>
    </row>
    <row r="141" spans="1:7" ht="15.75">
      <c r="A141" s="39"/>
      <c r="B141" s="39"/>
      <c r="C141" s="39"/>
      <c r="D141" s="39"/>
      <c r="E141" s="39"/>
      <c r="F141" s="40"/>
      <c r="G141" s="40"/>
    </row>
    <row r="142" spans="1:7" ht="15.75">
      <c r="A142" s="39"/>
      <c r="B142" s="39"/>
      <c r="C142" s="39"/>
      <c r="D142" s="39"/>
      <c r="E142" s="39"/>
      <c r="F142" s="40"/>
      <c r="G142" s="40"/>
    </row>
    <row r="143" spans="1:7" ht="15.75">
      <c r="A143" s="39"/>
      <c r="B143" s="39"/>
      <c r="C143" s="39"/>
      <c r="D143" s="39"/>
      <c r="E143" s="39"/>
      <c r="F143" s="40"/>
      <c r="G143" s="40"/>
    </row>
    <row r="144" spans="1:7" ht="15.75">
      <c r="A144" s="39"/>
      <c r="B144" s="39"/>
      <c r="C144" s="39"/>
      <c r="D144" s="39"/>
      <c r="E144" s="39"/>
      <c r="F144" s="40"/>
      <c r="G144" s="40"/>
    </row>
    <row r="145" spans="1:7" ht="15.75">
      <c r="A145" s="39"/>
      <c r="B145" s="39"/>
      <c r="C145" s="39"/>
      <c r="D145" s="39"/>
      <c r="E145" s="39"/>
      <c r="F145" s="40"/>
      <c r="G145" s="40"/>
    </row>
    <row r="146" spans="1:7" ht="15.75">
      <c r="A146" s="39"/>
      <c r="B146" s="39"/>
      <c r="C146" s="39"/>
      <c r="D146" s="39"/>
      <c r="E146" s="39"/>
      <c r="F146" s="40"/>
      <c r="G146" s="40"/>
    </row>
    <row r="147" spans="1:7" ht="15.75">
      <c r="A147" s="39"/>
      <c r="B147" s="39"/>
      <c r="C147" s="39"/>
      <c r="D147" s="39"/>
      <c r="E147" s="39"/>
      <c r="F147" s="40"/>
      <c r="G147" s="40"/>
    </row>
    <row r="148" spans="1:7" ht="15.75">
      <c r="A148" s="39"/>
      <c r="B148" s="39"/>
      <c r="C148" s="39"/>
      <c r="D148" s="39"/>
      <c r="E148" s="39"/>
      <c r="F148" s="40"/>
      <c r="G148" s="40"/>
    </row>
    <row r="149" spans="1:7" ht="15.75">
      <c r="A149" s="39"/>
      <c r="B149" s="39"/>
      <c r="C149" s="39"/>
      <c r="D149" s="39"/>
      <c r="E149" s="39"/>
      <c r="F149" s="40"/>
      <c r="G149" s="40"/>
    </row>
    <row r="150" spans="1:7" ht="15.75">
      <c r="A150" s="39"/>
      <c r="B150" s="39"/>
      <c r="C150" s="39"/>
      <c r="D150" s="39"/>
      <c r="E150" s="39"/>
      <c r="F150" s="40"/>
      <c r="G150" s="40"/>
    </row>
    <row r="151" spans="1:7" ht="15.75">
      <c r="A151" s="39"/>
      <c r="B151" s="39"/>
      <c r="C151" s="39"/>
      <c r="D151" s="39"/>
      <c r="E151" s="39"/>
      <c r="F151" s="40"/>
      <c r="G151" s="40"/>
    </row>
    <row r="152" spans="1:7" ht="15.75">
      <c r="A152" s="39"/>
      <c r="B152" s="39"/>
      <c r="C152" s="39"/>
      <c r="D152" s="39"/>
      <c r="E152" s="39"/>
      <c r="F152" s="40"/>
      <c r="G152" s="40"/>
    </row>
    <row r="153" spans="1:7" ht="15.75">
      <c r="A153" s="39"/>
      <c r="B153" s="39"/>
      <c r="C153" s="39"/>
      <c r="D153" s="39"/>
      <c r="E153" s="39"/>
      <c r="F153" s="40"/>
      <c r="G153" s="40"/>
    </row>
    <row r="154" spans="1:7" ht="15.75">
      <c r="A154" s="39"/>
      <c r="B154" s="39"/>
      <c r="C154" s="39"/>
      <c r="D154" s="39"/>
      <c r="E154" s="39"/>
      <c r="F154" s="40"/>
      <c r="G154" s="40"/>
    </row>
    <row r="155" spans="1:7" ht="15.75">
      <c r="A155" s="39"/>
      <c r="B155" s="39"/>
      <c r="C155" s="39"/>
      <c r="D155" s="39"/>
      <c r="E155" s="39"/>
      <c r="F155" s="40"/>
      <c r="G155" s="40"/>
    </row>
    <row r="156" spans="1:7" ht="15.75">
      <c r="A156" s="39"/>
      <c r="B156" s="39"/>
      <c r="C156" s="39"/>
      <c r="D156" s="39"/>
      <c r="E156" s="39"/>
      <c r="F156" s="40"/>
      <c r="G156" s="40"/>
    </row>
    <row r="157" spans="1:7" ht="15.75">
      <c r="A157" s="39"/>
      <c r="B157" s="39"/>
      <c r="C157" s="39"/>
      <c r="D157" s="39"/>
      <c r="E157" s="39"/>
      <c r="F157" s="40"/>
      <c r="G157" s="40"/>
    </row>
  </sheetData>
  <sheetProtection/>
  <mergeCells count="11">
    <mergeCell ref="E16:F16"/>
    <mergeCell ref="A5:H5"/>
    <mergeCell ref="A7:E8"/>
    <mergeCell ref="E10:F10"/>
    <mergeCell ref="A4:H4"/>
    <mergeCell ref="A1:H1"/>
    <mergeCell ref="A2:H2"/>
    <mergeCell ref="A3:H3"/>
    <mergeCell ref="E11:F11"/>
    <mergeCell ref="A13:H13"/>
    <mergeCell ref="E15:F15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="115" zoomScaleSheetLayoutView="115" zoomScalePageLayoutView="0" workbookViewId="0" topLeftCell="A13">
      <selection activeCell="A19" sqref="A19:E20"/>
    </sheetView>
  </sheetViews>
  <sheetFormatPr defaultColWidth="9.00390625" defaultRowHeight="12.75"/>
  <cols>
    <col min="1" max="1" width="26.25390625" style="39" customWidth="1"/>
    <col min="2" max="2" width="11.625" style="39" customWidth="1"/>
    <col min="3" max="3" width="13.625" style="39" customWidth="1"/>
    <col min="4" max="4" width="13.125" style="39" customWidth="1"/>
    <col min="5" max="5" width="26.125" style="39" customWidth="1"/>
  </cols>
  <sheetData>
    <row r="1" spans="1:6" s="86" customFormat="1" ht="15.75" customHeight="1">
      <c r="A1" s="641" t="s">
        <v>460</v>
      </c>
      <c r="B1" s="641"/>
      <c r="C1" s="641"/>
      <c r="D1" s="641"/>
      <c r="E1" s="641"/>
      <c r="F1" s="79"/>
    </row>
    <row r="2" spans="1:6" s="86" customFormat="1" ht="18.75" customHeight="1">
      <c r="A2" s="662"/>
      <c r="B2" s="662"/>
      <c r="C2" s="662"/>
      <c r="D2" s="662"/>
      <c r="E2" s="662"/>
      <c r="F2" s="37"/>
    </row>
    <row r="3" spans="1:6" s="86" customFormat="1" ht="18.75">
      <c r="A3" s="666" t="s">
        <v>185</v>
      </c>
      <c r="B3" s="666"/>
      <c r="C3" s="666"/>
      <c r="D3" s="666"/>
      <c r="E3" s="666"/>
      <c r="F3" s="37"/>
    </row>
    <row r="4" spans="1:8" ht="42" customHeight="1">
      <c r="A4" s="666" t="s">
        <v>148</v>
      </c>
      <c r="B4" s="666"/>
      <c r="C4" s="666"/>
      <c r="D4" s="666"/>
      <c r="E4" s="666"/>
      <c r="F4" s="37"/>
      <c r="G4" s="37"/>
      <c r="H4" s="37"/>
    </row>
    <row r="5" spans="1:5" ht="27" customHeight="1">
      <c r="A5" s="672" t="s">
        <v>163</v>
      </c>
      <c r="B5" s="672"/>
      <c r="C5" s="672"/>
      <c r="D5" s="672"/>
      <c r="E5" s="672"/>
    </row>
    <row r="6" spans="1:5" ht="15.75">
      <c r="A6" s="51"/>
      <c r="B6" s="52"/>
      <c r="C6" s="53"/>
      <c r="D6" s="52"/>
      <c r="E6" s="45"/>
    </row>
    <row r="7" spans="1:5" ht="15.75">
      <c r="A7" s="281" t="s">
        <v>340</v>
      </c>
      <c r="B7" s="282"/>
      <c r="C7" s="282"/>
      <c r="D7" s="282"/>
      <c r="E7" s="282"/>
    </row>
    <row r="8" spans="1:5" s="90" customFormat="1" ht="26.25" customHeight="1">
      <c r="A8" s="673" t="s">
        <v>397</v>
      </c>
      <c r="B8" s="673"/>
      <c r="C8" s="673"/>
      <c r="D8" s="673"/>
      <c r="E8" s="673"/>
    </row>
    <row r="9" spans="1:5" ht="31.5">
      <c r="A9" s="431" t="s">
        <v>39</v>
      </c>
      <c r="B9" s="432" t="s">
        <v>157</v>
      </c>
      <c r="C9" s="432" t="s">
        <v>154</v>
      </c>
      <c r="D9" s="432" t="s">
        <v>158</v>
      </c>
      <c r="E9" s="433" t="s">
        <v>159</v>
      </c>
    </row>
    <row r="10" spans="1:5" ht="36.75" customHeight="1">
      <c r="A10" s="434" t="s">
        <v>188</v>
      </c>
      <c r="B10" s="432">
        <v>1</v>
      </c>
      <c r="C10" s="432">
        <v>15675.71</v>
      </c>
      <c r="D10" s="432">
        <v>4</v>
      </c>
      <c r="E10" s="404">
        <f>C10*D10</f>
        <v>62702.84</v>
      </c>
    </row>
    <row r="11" spans="1:5" ht="15.75" customHeight="1">
      <c r="A11" s="435"/>
      <c r="B11" s="436"/>
      <c r="C11" s="436"/>
      <c r="D11" s="437"/>
      <c r="E11" s="438"/>
    </row>
    <row r="12" spans="1:5" ht="15.75">
      <c r="A12" s="439" t="s">
        <v>341</v>
      </c>
      <c r="B12" s="440"/>
      <c r="C12" s="440"/>
      <c r="D12" s="440"/>
      <c r="E12" s="440"/>
    </row>
    <row r="13" spans="1:5" ht="15.75">
      <c r="A13" s="407" t="s">
        <v>397</v>
      </c>
      <c r="B13" s="440"/>
      <c r="C13" s="440"/>
      <c r="D13" s="440"/>
      <c r="E13" s="440"/>
    </row>
    <row r="14" spans="1:5" ht="31.5">
      <c r="A14" s="431" t="s">
        <v>39</v>
      </c>
      <c r="B14" s="432" t="s">
        <v>157</v>
      </c>
      <c r="C14" s="432" t="s">
        <v>154</v>
      </c>
      <c r="D14" s="432" t="s">
        <v>158</v>
      </c>
      <c r="E14" s="433" t="s">
        <v>159</v>
      </c>
    </row>
    <row r="15" spans="1:5" ht="31.5">
      <c r="A15" s="434" t="s">
        <v>188</v>
      </c>
      <c r="B15" s="432">
        <v>1</v>
      </c>
      <c r="C15" s="432">
        <v>15674.41</v>
      </c>
      <c r="D15" s="432">
        <v>4</v>
      </c>
      <c r="E15" s="404">
        <f>C15*D15</f>
        <v>62697.64</v>
      </c>
    </row>
    <row r="16" spans="1:5" ht="15.75">
      <c r="A16" s="441" t="s">
        <v>170</v>
      </c>
      <c r="B16" s="674"/>
      <c r="C16" s="674"/>
      <c r="D16" s="432"/>
      <c r="E16" s="452"/>
    </row>
    <row r="17" spans="1:5" ht="27.75" customHeight="1">
      <c r="A17" s="675" t="s">
        <v>342</v>
      </c>
      <c r="B17" s="675"/>
      <c r="C17" s="675"/>
      <c r="D17" s="675"/>
      <c r="E17" s="675"/>
    </row>
    <row r="18" spans="1:5" ht="15.75">
      <c r="A18" s="407" t="s">
        <v>397</v>
      </c>
      <c r="B18" s="440"/>
      <c r="C18" s="440"/>
      <c r="D18" s="440"/>
      <c r="E18" s="440"/>
    </row>
    <row r="19" spans="1:6" ht="37.5" customHeight="1">
      <c r="A19" s="431" t="s">
        <v>39</v>
      </c>
      <c r="B19" s="432" t="s">
        <v>157</v>
      </c>
      <c r="C19" s="432" t="s">
        <v>154</v>
      </c>
      <c r="D19" s="432" t="s">
        <v>158</v>
      </c>
      <c r="E19" s="432" t="s">
        <v>159</v>
      </c>
      <c r="F19" s="50"/>
    </row>
    <row r="20" spans="1:6" ht="31.5">
      <c r="A20" s="431" t="s">
        <v>189</v>
      </c>
      <c r="B20" s="432">
        <v>1</v>
      </c>
      <c r="C20" s="442">
        <v>469.64</v>
      </c>
      <c r="D20" s="432">
        <v>1</v>
      </c>
      <c r="E20" s="442">
        <f>SUM(C20)</f>
        <v>469.64</v>
      </c>
      <c r="F20" s="280"/>
    </row>
    <row r="21" spans="1:6" ht="15.75">
      <c r="A21" s="436"/>
      <c r="B21" s="437"/>
      <c r="C21" s="443"/>
      <c r="D21" s="437"/>
      <c r="E21" s="443"/>
      <c r="F21" s="50"/>
    </row>
    <row r="22" spans="1:5" ht="22.5" customHeight="1">
      <c r="A22" s="439" t="s">
        <v>343</v>
      </c>
      <c r="B22" s="440"/>
      <c r="C22" s="440"/>
      <c r="D22" s="440"/>
      <c r="E22" s="440"/>
    </row>
    <row r="23" spans="1:5" ht="16.5" customHeight="1">
      <c r="A23" s="407" t="s">
        <v>397</v>
      </c>
      <c r="B23" s="440"/>
      <c r="C23" s="440"/>
      <c r="D23" s="440"/>
      <c r="E23" s="440"/>
    </row>
    <row r="24" spans="1:5" ht="26.25" customHeight="1">
      <c r="A24" s="431" t="s">
        <v>39</v>
      </c>
      <c r="B24" s="432" t="s">
        <v>157</v>
      </c>
      <c r="C24" s="432" t="s">
        <v>154</v>
      </c>
      <c r="D24" s="433" t="s">
        <v>159</v>
      </c>
      <c r="E24" s="440"/>
    </row>
    <row r="25" spans="1:5" ht="30" customHeight="1">
      <c r="A25" s="431" t="s">
        <v>190</v>
      </c>
      <c r="B25" s="432">
        <v>30</v>
      </c>
      <c r="C25" s="432">
        <v>835.66</v>
      </c>
      <c r="D25" s="444">
        <f>SUM(B25*C25)+0.12</f>
        <v>25069.92</v>
      </c>
      <c r="E25" s="440"/>
    </row>
    <row r="26" spans="1:5" ht="0.75" customHeight="1" hidden="1">
      <c r="A26" s="673" t="s">
        <v>191</v>
      </c>
      <c r="B26" s="673"/>
      <c r="C26" s="673"/>
      <c r="D26" s="673"/>
      <c r="E26" s="673"/>
    </row>
    <row r="27" spans="1:256" ht="0.75" customHeight="1">
      <c r="A27" s="436"/>
      <c r="B27" s="437"/>
      <c r="C27" s="443"/>
      <c r="D27" s="437"/>
      <c r="E27" s="443"/>
      <c r="G27" s="50" t="s">
        <v>374</v>
      </c>
      <c r="H27" s="50" t="s">
        <v>374</v>
      </c>
      <c r="I27" s="50" t="s">
        <v>374</v>
      </c>
      <c r="J27" s="50" t="s">
        <v>374</v>
      </c>
      <c r="K27" s="50" t="s">
        <v>374</v>
      </c>
      <c r="L27" s="50" t="s">
        <v>374</v>
      </c>
      <c r="M27" s="50" t="s">
        <v>374</v>
      </c>
      <c r="N27" s="50" t="s">
        <v>374</v>
      </c>
      <c r="O27" s="50" t="s">
        <v>374</v>
      </c>
      <c r="P27" s="50" t="s">
        <v>374</v>
      </c>
      <c r="Q27" s="50" t="s">
        <v>374</v>
      </c>
      <c r="R27" s="50" t="s">
        <v>374</v>
      </c>
      <c r="S27" s="50" t="s">
        <v>374</v>
      </c>
      <c r="T27" s="50" t="s">
        <v>374</v>
      </c>
      <c r="U27" s="50" t="s">
        <v>374</v>
      </c>
      <c r="V27" s="50" t="s">
        <v>374</v>
      </c>
      <c r="W27" s="50" t="s">
        <v>374</v>
      </c>
      <c r="X27" s="50" t="s">
        <v>374</v>
      </c>
      <c r="Y27" s="50" t="s">
        <v>374</v>
      </c>
      <c r="Z27" s="50" t="s">
        <v>374</v>
      </c>
      <c r="AA27" s="50" t="s">
        <v>374</v>
      </c>
      <c r="AB27" s="50" t="s">
        <v>374</v>
      </c>
      <c r="AC27" s="50" t="s">
        <v>374</v>
      </c>
      <c r="AD27" s="50" t="s">
        <v>374</v>
      </c>
      <c r="AE27" s="50" t="s">
        <v>374</v>
      </c>
      <c r="AF27" s="50" t="s">
        <v>374</v>
      </c>
      <c r="AG27" s="50" t="s">
        <v>374</v>
      </c>
      <c r="AH27" s="50" t="s">
        <v>374</v>
      </c>
      <c r="AI27" s="50" t="s">
        <v>374</v>
      </c>
      <c r="AJ27" s="50" t="s">
        <v>374</v>
      </c>
      <c r="AK27" s="50" t="s">
        <v>374</v>
      </c>
      <c r="AL27" s="50" t="s">
        <v>374</v>
      </c>
      <c r="AM27" s="50" t="s">
        <v>374</v>
      </c>
      <c r="AN27" s="50" t="s">
        <v>374</v>
      </c>
      <c r="AO27" s="50" t="s">
        <v>374</v>
      </c>
      <c r="AP27" s="50" t="s">
        <v>374</v>
      </c>
      <c r="AQ27" s="50" t="s">
        <v>374</v>
      </c>
      <c r="AR27" s="50" t="s">
        <v>374</v>
      </c>
      <c r="AS27" s="50" t="s">
        <v>374</v>
      </c>
      <c r="AT27" s="50" t="s">
        <v>374</v>
      </c>
      <c r="AU27" s="50" t="s">
        <v>374</v>
      </c>
      <c r="AV27" s="50" t="s">
        <v>374</v>
      </c>
      <c r="AW27" s="50" t="s">
        <v>374</v>
      </c>
      <c r="AX27" s="50" t="s">
        <v>374</v>
      </c>
      <c r="AY27" s="50" t="s">
        <v>374</v>
      </c>
      <c r="AZ27" s="50" t="s">
        <v>374</v>
      </c>
      <c r="BA27" s="50" t="s">
        <v>374</v>
      </c>
      <c r="BB27" s="50" t="s">
        <v>374</v>
      </c>
      <c r="BC27" s="50" t="s">
        <v>374</v>
      </c>
      <c r="BD27" s="50" t="s">
        <v>374</v>
      </c>
      <c r="BE27" s="50" t="s">
        <v>374</v>
      </c>
      <c r="BF27" s="50" t="s">
        <v>374</v>
      </c>
      <c r="BG27" s="50" t="s">
        <v>374</v>
      </c>
      <c r="BH27" s="50" t="s">
        <v>374</v>
      </c>
      <c r="BI27" s="50" t="s">
        <v>374</v>
      </c>
      <c r="BJ27" s="50" t="s">
        <v>374</v>
      </c>
      <c r="BK27" s="50" t="s">
        <v>374</v>
      </c>
      <c r="BL27" s="50" t="s">
        <v>374</v>
      </c>
      <c r="BM27" s="50" t="s">
        <v>374</v>
      </c>
      <c r="BN27" s="50" t="s">
        <v>374</v>
      </c>
      <c r="BO27" s="50" t="s">
        <v>374</v>
      </c>
      <c r="BP27" s="50" t="s">
        <v>374</v>
      </c>
      <c r="BQ27" s="50" t="s">
        <v>374</v>
      </c>
      <c r="BR27" s="50" t="s">
        <v>374</v>
      </c>
      <c r="BS27" s="50" t="s">
        <v>374</v>
      </c>
      <c r="BT27" s="50" t="s">
        <v>374</v>
      </c>
      <c r="BU27" s="50" t="s">
        <v>374</v>
      </c>
      <c r="BV27" s="50" t="s">
        <v>374</v>
      </c>
      <c r="BW27" s="50" t="s">
        <v>374</v>
      </c>
      <c r="BX27" s="50" t="s">
        <v>374</v>
      </c>
      <c r="BY27" s="50" t="s">
        <v>374</v>
      </c>
      <c r="BZ27" s="50" t="s">
        <v>374</v>
      </c>
      <c r="CA27" s="50" t="s">
        <v>374</v>
      </c>
      <c r="CB27" s="50" t="s">
        <v>374</v>
      </c>
      <c r="CC27" s="50" t="s">
        <v>374</v>
      </c>
      <c r="CD27" s="50" t="s">
        <v>374</v>
      </c>
      <c r="CE27" s="50" t="s">
        <v>374</v>
      </c>
      <c r="CF27" s="50" t="s">
        <v>374</v>
      </c>
      <c r="CG27" s="50" t="s">
        <v>374</v>
      </c>
      <c r="CH27" s="50" t="s">
        <v>374</v>
      </c>
      <c r="CI27" s="50" t="s">
        <v>374</v>
      </c>
      <c r="CJ27" s="50" t="s">
        <v>374</v>
      </c>
      <c r="CK27" s="50" t="s">
        <v>374</v>
      </c>
      <c r="CL27" s="50" t="s">
        <v>374</v>
      </c>
      <c r="CM27" s="50" t="s">
        <v>374</v>
      </c>
      <c r="CN27" s="50" t="s">
        <v>374</v>
      </c>
      <c r="CO27" s="50" t="s">
        <v>374</v>
      </c>
      <c r="CP27" s="50" t="s">
        <v>374</v>
      </c>
      <c r="CQ27" s="50" t="s">
        <v>374</v>
      </c>
      <c r="CR27" s="50" t="s">
        <v>374</v>
      </c>
      <c r="CS27" s="50" t="s">
        <v>374</v>
      </c>
      <c r="CT27" s="50" t="s">
        <v>374</v>
      </c>
      <c r="CU27" s="50" t="s">
        <v>374</v>
      </c>
      <c r="CV27" s="50" t="s">
        <v>374</v>
      </c>
      <c r="CW27" s="50" t="s">
        <v>374</v>
      </c>
      <c r="CX27" s="50" t="s">
        <v>374</v>
      </c>
      <c r="CY27" s="50" t="s">
        <v>374</v>
      </c>
      <c r="CZ27" s="50" t="s">
        <v>374</v>
      </c>
      <c r="DA27" s="50" t="s">
        <v>374</v>
      </c>
      <c r="DB27" s="50" t="s">
        <v>374</v>
      </c>
      <c r="DC27" s="50" t="s">
        <v>374</v>
      </c>
      <c r="DD27" s="50" t="s">
        <v>374</v>
      </c>
      <c r="DE27" s="50" t="s">
        <v>374</v>
      </c>
      <c r="DF27" s="50" t="s">
        <v>374</v>
      </c>
      <c r="DG27" s="50" t="s">
        <v>374</v>
      </c>
      <c r="DH27" s="50" t="s">
        <v>374</v>
      </c>
      <c r="DI27" s="50" t="s">
        <v>374</v>
      </c>
      <c r="DJ27" s="50" t="s">
        <v>374</v>
      </c>
      <c r="DK27" s="50" t="s">
        <v>374</v>
      </c>
      <c r="DL27" s="50" t="s">
        <v>374</v>
      </c>
      <c r="DM27" s="50" t="s">
        <v>374</v>
      </c>
      <c r="DN27" s="50" t="s">
        <v>374</v>
      </c>
      <c r="DO27" s="50" t="s">
        <v>374</v>
      </c>
      <c r="DP27" s="50" t="s">
        <v>374</v>
      </c>
      <c r="DQ27" s="50" t="s">
        <v>374</v>
      </c>
      <c r="DR27" s="50" t="s">
        <v>374</v>
      </c>
      <c r="DS27" s="50" t="s">
        <v>374</v>
      </c>
      <c r="DT27" s="50" t="s">
        <v>374</v>
      </c>
      <c r="DU27" s="50" t="s">
        <v>374</v>
      </c>
      <c r="DV27" s="50" t="s">
        <v>374</v>
      </c>
      <c r="DW27" s="50" t="s">
        <v>374</v>
      </c>
      <c r="DX27" s="50" t="s">
        <v>374</v>
      </c>
      <c r="DY27" s="50" t="s">
        <v>374</v>
      </c>
      <c r="DZ27" s="50" t="s">
        <v>374</v>
      </c>
      <c r="EA27" s="50" t="s">
        <v>374</v>
      </c>
      <c r="EB27" s="50" t="s">
        <v>374</v>
      </c>
      <c r="EC27" s="50" t="s">
        <v>374</v>
      </c>
      <c r="ED27" s="50" t="s">
        <v>374</v>
      </c>
      <c r="EE27" s="50" t="s">
        <v>374</v>
      </c>
      <c r="EF27" s="50" t="s">
        <v>374</v>
      </c>
      <c r="EG27" s="50" t="s">
        <v>374</v>
      </c>
      <c r="EH27" s="50" t="s">
        <v>374</v>
      </c>
      <c r="EI27" s="50" t="s">
        <v>374</v>
      </c>
      <c r="EJ27" s="50" t="s">
        <v>374</v>
      </c>
      <c r="EK27" s="50" t="s">
        <v>374</v>
      </c>
      <c r="EL27" s="50" t="s">
        <v>374</v>
      </c>
      <c r="EM27" s="50" t="s">
        <v>374</v>
      </c>
      <c r="EN27" s="50" t="s">
        <v>374</v>
      </c>
      <c r="EO27" s="50" t="s">
        <v>374</v>
      </c>
      <c r="EP27" s="50" t="s">
        <v>374</v>
      </c>
      <c r="EQ27" s="50" t="s">
        <v>374</v>
      </c>
      <c r="ER27" s="50" t="s">
        <v>374</v>
      </c>
      <c r="ES27" s="50" t="s">
        <v>374</v>
      </c>
      <c r="ET27" s="50" t="s">
        <v>374</v>
      </c>
      <c r="EU27" s="50" t="s">
        <v>374</v>
      </c>
      <c r="EV27" s="50" t="s">
        <v>374</v>
      </c>
      <c r="EW27" s="50" t="s">
        <v>374</v>
      </c>
      <c r="EX27" s="50" t="s">
        <v>374</v>
      </c>
      <c r="EY27" s="50" t="s">
        <v>374</v>
      </c>
      <c r="EZ27" s="50" t="s">
        <v>374</v>
      </c>
      <c r="FA27" s="50" t="s">
        <v>374</v>
      </c>
      <c r="FB27" s="50" t="s">
        <v>374</v>
      </c>
      <c r="FC27" s="50" t="s">
        <v>374</v>
      </c>
      <c r="FD27" s="50" t="s">
        <v>374</v>
      </c>
      <c r="FE27" s="50" t="s">
        <v>374</v>
      </c>
      <c r="FF27" s="50" t="s">
        <v>374</v>
      </c>
      <c r="FG27" s="50" t="s">
        <v>374</v>
      </c>
      <c r="FH27" s="50" t="s">
        <v>374</v>
      </c>
      <c r="FI27" s="50" t="s">
        <v>374</v>
      </c>
      <c r="FJ27" s="50" t="s">
        <v>374</v>
      </c>
      <c r="FK27" s="50" t="s">
        <v>374</v>
      </c>
      <c r="FL27" s="50" t="s">
        <v>374</v>
      </c>
      <c r="FM27" s="50" t="s">
        <v>374</v>
      </c>
      <c r="FN27" s="50" t="s">
        <v>374</v>
      </c>
      <c r="FO27" s="50" t="s">
        <v>374</v>
      </c>
      <c r="FP27" s="50" t="s">
        <v>374</v>
      </c>
      <c r="FQ27" s="50" t="s">
        <v>374</v>
      </c>
      <c r="FR27" s="50" t="s">
        <v>374</v>
      </c>
      <c r="FS27" s="50" t="s">
        <v>374</v>
      </c>
      <c r="FT27" s="50" t="s">
        <v>374</v>
      </c>
      <c r="FU27" s="50" t="s">
        <v>374</v>
      </c>
      <c r="FV27" s="50" t="s">
        <v>374</v>
      </c>
      <c r="FW27" s="50" t="s">
        <v>374</v>
      </c>
      <c r="FX27" s="50" t="s">
        <v>374</v>
      </c>
      <c r="FY27" s="50" t="s">
        <v>374</v>
      </c>
      <c r="FZ27" s="50" t="s">
        <v>374</v>
      </c>
      <c r="GA27" s="50" t="s">
        <v>374</v>
      </c>
      <c r="GB27" s="50" t="s">
        <v>374</v>
      </c>
      <c r="GC27" s="50" t="s">
        <v>374</v>
      </c>
      <c r="GD27" s="50" t="s">
        <v>374</v>
      </c>
      <c r="GE27" s="50" t="s">
        <v>374</v>
      </c>
      <c r="GF27" s="50" t="s">
        <v>374</v>
      </c>
      <c r="GG27" s="50" t="s">
        <v>374</v>
      </c>
      <c r="GH27" s="50" t="s">
        <v>374</v>
      </c>
      <c r="GI27" s="50" t="s">
        <v>374</v>
      </c>
      <c r="GJ27" s="50" t="s">
        <v>374</v>
      </c>
      <c r="GK27" s="50" t="s">
        <v>374</v>
      </c>
      <c r="GL27" s="50" t="s">
        <v>374</v>
      </c>
      <c r="GM27" s="50" t="s">
        <v>374</v>
      </c>
      <c r="GN27" s="50" t="s">
        <v>374</v>
      </c>
      <c r="GO27" s="50" t="s">
        <v>374</v>
      </c>
      <c r="GP27" s="50" t="s">
        <v>374</v>
      </c>
      <c r="GQ27" s="50" t="s">
        <v>374</v>
      </c>
      <c r="GR27" s="50" t="s">
        <v>374</v>
      </c>
      <c r="GS27" s="50" t="s">
        <v>374</v>
      </c>
      <c r="GT27" s="50" t="s">
        <v>374</v>
      </c>
      <c r="GU27" s="50" t="s">
        <v>374</v>
      </c>
      <c r="GV27" s="50" t="s">
        <v>374</v>
      </c>
      <c r="GW27" s="50" t="s">
        <v>374</v>
      </c>
      <c r="GX27" s="50" t="s">
        <v>374</v>
      </c>
      <c r="GY27" s="50" t="s">
        <v>374</v>
      </c>
      <c r="GZ27" s="50" t="s">
        <v>374</v>
      </c>
      <c r="HA27" s="50" t="s">
        <v>374</v>
      </c>
      <c r="HB27" s="50" t="s">
        <v>374</v>
      </c>
      <c r="HC27" s="50" t="s">
        <v>374</v>
      </c>
      <c r="HD27" s="50" t="s">
        <v>374</v>
      </c>
      <c r="HE27" s="50" t="s">
        <v>374</v>
      </c>
      <c r="HF27" s="50" t="s">
        <v>374</v>
      </c>
      <c r="HG27" s="50" t="s">
        <v>374</v>
      </c>
      <c r="HH27" s="50" t="s">
        <v>374</v>
      </c>
      <c r="HI27" s="50" t="s">
        <v>374</v>
      </c>
      <c r="HJ27" s="50" t="s">
        <v>374</v>
      </c>
      <c r="HK27" s="50" t="s">
        <v>374</v>
      </c>
      <c r="HL27" s="50" t="s">
        <v>374</v>
      </c>
      <c r="HM27" s="50" t="s">
        <v>374</v>
      </c>
      <c r="HN27" s="50" t="s">
        <v>374</v>
      </c>
      <c r="HO27" s="50" t="s">
        <v>374</v>
      </c>
      <c r="HP27" s="50" t="s">
        <v>374</v>
      </c>
      <c r="HQ27" s="50" t="s">
        <v>374</v>
      </c>
      <c r="HR27" s="50" t="s">
        <v>374</v>
      </c>
      <c r="HS27" s="50" t="s">
        <v>374</v>
      </c>
      <c r="HT27" s="50" t="s">
        <v>374</v>
      </c>
      <c r="HU27" s="50" t="s">
        <v>374</v>
      </c>
      <c r="HV27" s="50" t="s">
        <v>374</v>
      </c>
      <c r="HW27" s="50" t="s">
        <v>374</v>
      </c>
      <c r="HX27" s="50" t="s">
        <v>374</v>
      </c>
      <c r="HY27" s="50" t="s">
        <v>374</v>
      </c>
      <c r="HZ27" s="50" t="s">
        <v>374</v>
      </c>
      <c r="IA27" s="50" t="s">
        <v>374</v>
      </c>
      <c r="IB27" s="50" t="s">
        <v>374</v>
      </c>
      <c r="IC27" s="50" t="s">
        <v>374</v>
      </c>
      <c r="ID27" s="50" t="s">
        <v>374</v>
      </c>
      <c r="IE27" s="50" t="s">
        <v>374</v>
      </c>
      <c r="IF27" s="50" t="s">
        <v>374</v>
      </c>
      <c r="IG27" s="50" t="s">
        <v>374</v>
      </c>
      <c r="IH27" s="50" t="s">
        <v>374</v>
      </c>
      <c r="II27" s="50" t="s">
        <v>374</v>
      </c>
      <c r="IJ27" s="50" t="s">
        <v>374</v>
      </c>
      <c r="IK27" s="50" t="s">
        <v>374</v>
      </c>
      <c r="IL27" s="50" t="s">
        <v>374</v>
      </c>
      <c r="IM27" s="50" t="s">
        <v>374</v>
      </c>
      <c r="IN27" s="50" t="s">
        <v>374</v>
      </c>
      <c r="IO27" s="50" t="s">
        <v>374</v>
      </c>
      <c r="IP27" s="50" t="s">
        <v>374</v>
      </c>
      <c r="IQ27" s="50" t="s">
        <v>374</v>
      </c>
      <c r="IR27" s="50" t="s">
        <v>374</v>
      </c>
      <c r="IS27" s="50" t="s">
        <v>374</v>
      </c>
      <c r="IT27" s="50" t="s">
        <v>374</v>
      </c>
      <c r="IU27" s="50" t="s">
        <v>374</v>
      </c>
      <c r="IV27" s="50" t="s">
        <v>374</v>
      </c>
    </row>
    <row r="28" spans="1:256" ht="0.75" customHeight="1">
      <c r="A28" s="436"/>
      <c r="B28" s="437"/>
      <c r="C28" s="443"/>
      <c r="D28" s="437"/>
      <c r="E28" s="44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0.75" customHeight="1">
      <c r="A29" s="436"/>
      <c r="B29" s="437"/>
      <c r="C29" s="443"/>
      <c r="D29" s="437"/>
      <c r="E29" s="443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5" ht="28.5" customHeight="1">
      <c r="A30" s="439" t="s">
        <v>343</v>
      </c>
      <c r="B30" s="440"/>
      <c r="C30" s="440"/>
      <c r="D30" s="440"/>
      <c r="E30" s="445"/>
    </row>
    <row r="31" spans="1:5" ht="12.75" customHeight="1">
      <c r="A31" s="407" t="s">
        <v>397</v>
      </c>
      <c r="B31" s="440"/>
      <c r="C31" s="440"/>
      <c r="D31" s="440"/>
      <c r="E31" s="418"/>
    </row>
    <row r="32" spans="1:5" ht="18" customHeight="1">
      <c r="A32" s="431" t="s">
        <v>39</v>
      </c>
      <c r="B32" s="432" t="s">
        <v>157</v>
      </c>
      <c r="C32" s="432" t="s">
        <v>154</v>
      </c>
      <c r="D32" s="433" t="s">
        <v>159</v>
      </c>
      <c r="E32" s="418"/>
    </row>
    <row r="33" spans="1:5" ht="15.75">
      <c r="A33" s="431" t="s">
        <v>395</v>
      </c>
      <c r="B33" s="432">
        <v>1</v>
      </c>
      <c r="C33" s="432">
        <v>9000.96</v>
      </c>
      <c r="D33" s="444">
        <f>SUM(B33*C33)</f>
        <v>9000.96</v>
      </c>
      <c r="E33" s="418"/>
    </row>
    <row r="34" spans="1:5" ht="15.75">
      <c r="A34" s="418"/>
      <c r="B34" s="418"/>
      <c r="C34" s="418"/>
      <c r="D34" s="418"/>
      <c r="E34" s="418"/>
    </row>
    <row r="35" spans="1:5" ht="18.75">
      <c r="A35" s="446" t="s">
        <v>169</v>
      </c>
      <c r="B35" s="445"/>
      <c r="C35" s="445"/>
      <c r="D35" s="447">
        <f>SUM(E10+E15+E20+D25+D33)</f>
        <v>159940.99999999997</v>
      </c>
      <c r="E35" s="445" t="s">
        <v>108</v>
      </c>
    </row>
    <row r="36" spans="1:5" ht="15.75">
      <c r="A36" s="409" t="s">
        <v>112</v>
      </c>
      <c r="B36" s="409"/>
      <c r="C36" s="409" t="s">
        <v>286</v>
      </c>
      <c r="D36" s="425"/>
      <c r="E36" s="448"/>
    </row>
    <row r="37" spans="1:5" ht="15.75">
      <c r="A37" s="420"/>
      <c r="B37" s="428"/>
      <c r="C37" s="409"/>
      <c r="D37" s="418"/>
      <c r="E37" s="448"/>
    </row>
    <row r="38" spans="1:5" ht="15.75">
      <c r="A38" s="429" t="s">
        <v>113</v>
      </c>
      <c r="B38" s="428"/>
      <c r="C38" s="409" t="s">
        <v>287</v>
      </c>
      <c r="D38" s="425"/>
      <c r="E38" s="448"/>
    </row>
    <row r="39" spans="1:5" ht="15.75">
      <c r="A39" s="418"/>
      <c r="B39" s="428"/>
      <c r="C39" s="418"/>
      <c r="D39" s="418"/>
      <c r="E39" s="440"/>
    </row>
    <row r="40" spans="1:5" ht="15.75">
      <c r="A40" s="27" t="s">
        <v>119</v>
      </c>
      <c r="B40" s="36"/>
      <c r="C40" s="27" t="s">
        <v>120</v>
      </c>
      <c r="D40" s="27"/>
      <c r="E40" s="282"/>
    </row>
    <row r="41" spans="1:5" ht="15.75">
      <c r="A41" s="284"/>
      <c r="B41" s="284"/>
      <c r="C41" s="285"/>
      <c r="D41" s="284"/>
      <c r="E41" s="284"/>
    </row>
    <row r="42" spans="1:5" ht="27" customHeight="1">
      <c r="A42" s="282"/>
      <c r="B42" s="282"/>
      <c r="C42" s="282"/>
      <c r="D42" s="282"/>
      <c r="E42" s="282"/>
    </row>
    <row r="43" spans="1:5" ht="15.75">
      <c r="A43" s="282"/>
      <c r="B43" s="282"/>
      <c r="C43" s="282"/>
      <c r="D43" s="282"/>
      <c r="E43" s="282"/>
    </row>
    <row r="44" spans="1:5" ht="15.75">
      <c r="A44" s="676"/>
      <c r="B44" s="676"/>
      <c r="C44" s="286"/>
      <c r="D44" s="286"/>
      <c r="E44" s="282"/>
    </row>
    <row r="45" spans="1:5" ht="15.75">
      <c r="A45" s="286"/>
      <c r="B45" s="286"/>
      <c r="C45" s="286"/>
      <c r="D45" s="286"/>
      <c r="E45" s="286"/>
    </row>
    <row r="46" spans="1:5" ht="15.75">
      <c r="A46" s="676"/>
      <c r="B46" s="676"/>
      <c r="C46" s="286"/>
      <c r="D46" s="286"/>
      <c r="E46" s="286"/>
    </row>
    <row r="47" spans="1:5" ht="15.75">
      <c r="A47" s="282"/>
      <c r="B47" s="282"/>
      <c r="C47" s="282"/>
      <c r="D47" s="282"/>
      <c r="E47" s="282"/>
    </row>
    <row r="48" spans="1:5" ht="15.75">
      <c r="A48" s="282"/>
      <c r="B48" s="282"/>
      <c r="C48" s="282"/>
      <c r="D48" s="282"/>
      <c r="E48" s="282"/>
    </row>
  </sheetData>
  <sheetProtection/>
  <mergeCells count="11">
    <mergeCell ref="A44:B44"/>
    <mergeCell ref="A46:B46"/>
    <mergeCell ref="A4:E4"/>
    <mergeCell ref="A8:E8"/>
    <mergeCell ref="A1:E1"/>
    <mergeCell ref="A2:E2"/>
    <mergeCell ref="A3:E3"/>
    <mergeCell ref="A5:E5"/>
    <mergeCell ref="A26:E26"/>
    <mergeCell ref="B16:C16"/>
    <mergeCell ref="A17:E17"/>
  </mergeCells>
  <printOptions/>
  <pageMargins left="0.7480314960629921" right="0.7480314960629921" top="0.2362204724409449" bottom="0.2362204724409449" header="0.5118110236220472" footer="0.2362204724409449"/>
  <pageSetup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zoomScalePageLayoutView="0" workbookViewId="0" topLeftCell="A22">
      <selection activeCell="A42" sqref="A42"/>
    </sheetView>
  </sheetViews>
  <sheetFormatPr defaultColWidth="9.00390625" defaultRowHeight="12.75"/>
  <cols>
    <col min="1" max="1" width="19.00390625" style="3" customWidth="1"/>
    <col min="2" max="2" width="20.00390625" style="3" customWidth="1"/>
    <col min="3" max="3" width="17.75390625" style="3" customWidth="1"/>
    <col min="4" max="4" width="20.00390625" style="3" customWidth="1"/>
    <col min="5" max="5" width="13.75390625" style="3" customWidth="1"/>
    <col min="6" max="6" width="14.625" style="3" customWidth="1"/>
    <col min="7" max="7" width="15.25390625" style="3" customWidth="1"/>
    <col min="8" max="11" width="9.125" style="3" customWidth="1"/>
    <col min="12" max="12" width="10.625" style="3" bestFit="1" customWidth="1"/>
    <col min="13" max="16384" width="9.125" style="3" customWidth="1"/>
  </cols>
  <sheetData>
    <row r="1" spans="1:7" s="80" customFormat="1" ht="23.25" customHeight="1">
      <c r="A1" s="641" t="s">
        <v>460</v>
      </c>
      <c r="B1" s="641"/>
      <c r="C1" s="641"/>
      <c r="D1" s="641"/>
      <c r="E1" s="641"/>
      <c r="F1" s="641"/>
      <c r="G1" s="79"/>
    </row>
    <row r="2" spans="1:7" s="80" customFormat="1" ht="24" customHeight="1">
      <c r="A2" s="662"/>
      <c r="B2" s="662"/>
      <c r="C2" s="662"/>
      <c r="D2" s="662"/>
      <c r="E2" s="662"/>
      <c r="F2" s="662"/>
      <c r="G2" s="37"/>
    </row>
    <row r="3" spans="1:7" s="80" customFormat="1" ht="19.5" customHeight="1">
      <c r="A3" s="666" t="s">
        <v>185</v>
      </c>
      <c r="B3" s="666"/>
      <c r="C3" s="666"/>
      <c r="D3" s="666"/>
      <c r="E3" s="666"/>
      <c r="F3" s="666"/>
      <c r="G3" s="37"/>
    </row>
    <row r="4" spans="1:8" ht="42" customHeight="1">
      <c r="A4" s="666" t="s">
        <v>148</v>
      </c>
      <c r="B4" s="666"/>
      <c r="C4" s="666"/>
      <c r="D4" s="666"/>
      <c r="E4" s="666"/>
      <c r="F4" s="37"/>
      <c r="G4" s="37"/>
      <c r="H4" s="37"/>
    </row>
    <row r="5" spans="1:7" s="80" customFormat="1" ht="19.5" customHeight="1" hidden="1">
      <c r="A5" s="663" t="s">
        <v>192</v>
      </c>
      <c r="B5" s="663"/>
      <c r="C5" s="663"/>
      <c r="D5" s="663"/>
      <c r="E5" s="663"/>
      <c r="F5" s="663"/>
      <c r="G5" s="663"/>
    </row>
    <row r="6" spans="1:7" s="80" customFormat="1" ht="19.5" customHeight="1" hidden="1">
      <c r="A6" s="21"/>
      <c r="B6" s="21"/>
      <c r="C6" s="21"/>
      <c r="D6" s="21"/>
      <c r="E6" s="21"/>
      <c r="F6" s="21"/>
      <c r="G6" s="21"/>
    </row>
    <row r="7" spans="1:7" s="80" customFormat="1" ht="19.5" customHeight="1" hidden="1">
      <c r="A7" s="659" t="s">
        <v>193</v>
      </c>
      <c r="B7" s="659"/>
      <c r="C7" s="83">
        <v>1800</v>
      </c>
      <c r="D7" s="82" t="s">
        <v>108</v>
      </c>
      <c r="G7" s="21"/>
    </row>
    <row r="8" spans="1:7" s="80" customFormat="1" ht="19.5" customHeight="1" hidden="1">
      <c r="A8" s="659" t="s">
        <v>194</v>
      </c>
      <c r="B8" s="659"/>
      <c r="C8" s="22">
        <v>109</v>
      </c>
      <c r="D8" s="22"/>
      <c r="G8" s="21"/>
    </row>
    <row r="9" spans="1:7" s="80" customFormat="1" ht="19.5" customHeight="1" hidden="1">
      <c r="A9" s="659" t="s">
        <v>195</v>
      </c>
      <c r="B9" s="659"/>
      <c r="C9" s="22">
        <v>8</v>
      </c>
      <c r="D9" s="22"/>
      <c r="G9" s="21"/>
    </row>
    <row r="10" spans="1:7" s="80" customFormat="1" ht="19.5" customHeight="1" hidden="1">
      <c r="A10" s="659" t="s">
        <v>196</v>
      </c>
      <c r="B10" s="659"/>
      <c r="C10" s="22">
        <v>3</v>
      </c>
      <c r="D10" s="22"/>
      <c r="G10" s="21"/>
    </row>
    <row r="11" spans="1:7" s="80" customFormat="1" ht="19.5" customHeight="1" hidden="1">
      <c r="A11" s="82" t="s">
        <v>197</v>
      </c>
      <c r="B11" s="82"/>
      <c r="C11" s="22">
        <f>C8+C9+C10</f>
        <v>120</v>
      </c>
      <c r="D11" s="22"/>
      <c r="G11" s="21"/>
    </row>
    <row r="12" spans="1:7" s="80" customFormat="1" ht="19.5" customHeight="1" hidden="1">
      <c r="A12" s="659" t="s">
        <v>198</v>
      </c>
      <c r="B12" s="659"/>
      <c r="C12" s="83">
        <f>(C7*109*12)*75%</f>
        <v>1765800</v>
      </c>
      <c r="D12" s="82" t="s">
        <v>108</v>
      </c>
      <c r="G12" s="21"/>
    </row>
    <row r="13" spans="1:7" s="80" customFormat="1" ht="19.5" customHeight="1" hidden="1">
      <c r="A13" s="659" t="s">
        <v>199</v>
      </c>
      <c r="B13" s="659"/>
      <c r="C13" s="83">
        <f>(900*8)*12*75%</f>
        <v>64800</v>
      </c>
      <c r="D13" s="82" t="s">
        <v>108</v>
      </c>
      <c r="G13" s="21"/>
    </row>
    <row r="14" spans="1:7" s="80" customFormat="1" ht="19.5" customHeight="1" hidden="1">
      <c r="A14" s="660" t="s">
        <v>200</v>
      </c>
      <c r="B14" s="660"/>
      <c r="C14" s="85">
        <f>C12+C13</f>
        <v>1830600</v>
      </c>
      <c r="D14" s="84" t="s">
        <v>108</v>
      </c>
      <c r="G14" s="21"/>
    </row>
    <row r="15" spans="1:7" s="80" customFormat="1" ht="19.5" customHeight="1" hidden="1">
      <c r="A15" s="82"/>
      <c r="B15" s="82"/>
      <c r="C15" s="83"/>
      <c r="D15" s="82"/>
      <c r="G15" s="21"/>
    </row>
    <row r="16" spans="1:8" ht="33" customHeight="1">
      <c r="A16" s="611" t="s">
        <v>177</v>
      </c>
      <c r="B16" s="611"/>
      <c r="C16" s="611"/>
      <c r="D16" s="611"/>
      <c r="E16" s="611"/>
      <c r="F16" s="611"/>
      <c r="H16" s="62"/>
    </row>
    <row r="17" spans="7:12" ht="12.75">
      <c r="G17" s="93"/>
      <c r="L17" s="93"/>
    </row>
    <row r="18" spans="1:5" ht="19.5">
      <c r="A18" s="94" t="s">
        <v>201</v>
      </c>
      <c r="E18" s="95"/>
    </row>
    <row r="19" spans="1:12" ht="52.5" customHeight="1">
      <c r="A19" s="30" t="s">
        <v>202</v>
      </c>
      <c r="B19" s="15" t="s">
        <v>203</v>
      </c>
      <c r="C19" s="30" t="s">
        <v>204</v>
      </c>
      <c r="D19" s="96" t="s">
        <v>205</v>
      </c>
      <c r="E19" s="15" t="s">
        <v>206</v>
      </c>
      <c r="F19" s="88" t="s">
        <v>207</v>
      </c>
      <c r="G19" s="97"/>
      <c r="L19" s="93"/>
    </row>
    <row r="20" spans="1:6" ht="15.75" customHeight="1">
      <c r="A20" s="98" t="s">
        <v>186</v>
      </c>
      <c r="B20" s="30">
        <f>SUM('906.3.017'!B11)</f>
        <v>107</v>
      </c>
      <c r="C20" s="99"/>
      <c r="D20" s="31">
        <v>92</v>
      </c>
      <c r="E20" s="30">
        <v>200</v>
      </c>
      <c r="F20" s="31">
        <f>B20*D20*E20</f>
        <v>1968800</v>
      </c>
    </row>
    <row r="21" spans="1:6" ht="15.75" customHeight="1">
      <c r="A21" s="98" t="s">
        <v>208</v>
      </c>
      <c r="B21" s="30">
        <f>SUM('906.3.017'!B8)</f>
        <v>14</v>
      </c>
      <c r="C21" s="99">
        <v>0.5</v>
      </c>
      <c r="D21" s="31">
        <v>92</v>
      </c>
      <c r="E21" s="30">
        <v>200</v>
      </c>
      <c r="F21" s="31">
        <f>B21*D21*C21*E21</f>
        <v>128800</v>
      </c>
    </row>
    <row r="22" spans="1:6" ht="17.25" customHeight="1">
      <c r="A22" s="66" t="s">
        <v>110</v>
      </c>
      <c r="B22" s="70">
        <f>SUM(B20:B21)</f>
        <v>121</v>
      </c>
      <c r="C22" s="76"/>
      <c r="D22" s="76"/>
      <c r="E22" s="76"/>
      <c r="F22" s="44">
        <f>F20+F21</f>
        <v>2097600</v>
      </c>
    </row>
    <row r="24" spans="1:7" ht="19.5">
      <c r="A24" s="69"/>
      <c r="B24" s="69"/>
      <c r="C24" s="69"/>
      <c r="D24" s="69"/>
      <c r="E24" s="69"/>
      <c r="F24" s="69"/>
      <c r="G24" s="69"/>
    </row>
    <row r="25" spans="1:7" ht="31.5" customHeight="1">
      <c r="A25" s="677" t="s">
        <v>180</v>
      </c>
      <c r="B25" s="678"/>
      <c r="C25" s="70" t="s">
        <v>181</v>
      </c>
      <c r="D25" s="71" t="s">
        <v>182</v>
      </c>
      <c r="E25" s="71" t="s">
        <v>155</v>
      </c>
      <c r="F25" s="100"/>
      <c r="G25" s="101"/>
    </row>
    <row r="26" spans="1:7" ht="15" customHeight="1">
      <c r="A26" s="32" t="s">
        <v>160</v>
      </c>
      <c r="B26" s="70"/>
      <c r="C26" s="70"/>
      <c r="D26" s="72" t="s">
        <v>456</v>
      </c>
      <c r="E26" s="102">
        <v>30000</v>
      </c>
      <c r="F26" s="103"/>
      <c r="G26" s="104"/>
    </row>
    <row r="27" spans="1:7" ht="15.75" hidden="1">
      <c r="A27" s="32" t="s">
        <v>160</v>
      </c>
      <c r="B27" s="70"/>
      <c r="C27" s="70"/>
      <c r="D27" s="72" t="s">
        <v>209</v>
      </c>
      <c r="E27" s="102"/>
      <c r="F27" s="103"/>
      <c r="G27" s="104"/>
    </row>
    <row r="28" spans="1:7" ht="15.75">
      <c r="A28" s="32" t="s">
        <v>160</v>
      </c>
      <c r="B28" s="70"/>
      <c r="C28" s="70"/>
      <c r="D28" s="72" t="s">
        <v>255</v>
      </c>
      <c r="E28" s="102">
        <v>5315.52</v>
      </c>
      <c r="F28" s="103"/>
      <c r="G28" s="104"/>
    </row>
    <row r="29" spans="1:7" ht="15.75">
      <c r="A29" s="679" t="s">
        <v>110</v>
      </c>
      <c r="B29" s="679"/>
      <c r="C29" s="70"/>
      <c r="D29" s="72"/>
      <c r="E29" s="102">
        <f>SUM(E26:E28)</f>
        <v>35315.520000000004</v>
      </c>
      <c r="F29" s="103"/>
      <c r="G29" s="104"/>
    </row>
    <row r="30" spans="1:7" s="97" customFormat="1" ht="15.75">
      <c r="A30" s="89"/>
      <c r="B30" s="105"/>
      <c r="C30" s="105"/>
      <c r="D30" s="106"/>
      <c r="E30" s="106"/>
      <c r="F30" s="103"/>
      <c r="G30" s="104"/>
    </row>
    <row r="31" spans="1:7" ht="19.5" hidden="1">
      <c r="A31" s="69" t="s">
        <v>210</v>
      </c>
      <c r="B31" s="69"/>
      <c r="C31" s="69"/>
      <c r="D31" s="69"/>
      <c r="E31" s="69"/>
      <c r="F31" s="69"/>
      <c r="G31" s="104"/>
    </row>
    <row r="32" spans="1:7" ht="31.5" hidden="1">
      <c r="A32" s="71" t="s">
        <v>180</v>
      </c>
      <c r="B32" s="70" t="s">
        <v>181</v>
      </c>
      <c r="C32" s="71" t="s">
        <v>182</v>
      </c>
      <c r="D32" s="71" t="s">
        <v>178</v>
      </c>
      <c r="E32" s="71" t="s">
        <v>179</v>
      </c>
      <c r="F32" s="67" t="s">
        <v>155</v>
      </c>
      <c r="G32" s="104"/>
    </row>
    <row r="33" spans="1:7" ht="15.75" hidden="1">
      <c r="A33" s="32" t="s">
        <v>160</v>
      </c>
      <c r="B33" s="70"/>
      <c r="C33" s="72" t="s">
        <v>211</v>
      </c>
      <c r="D33" s="72">
        <v>50</v>
      </c>
      <c r="E33" s="72">
        <v>300</v>
      </c>
      <c r="F33" s="33"/>
      <c r="G33" s="104"/>
    </row>
    <row r="34" spans="1:7" ht="30" customHeight="1" hidden="1">
      <c r="A34" s="32" t="s">
        <v>160</v>
      </c>
      <c r="B34" s="70"/>
      <c r="C34" s="72" t="s">
        <v>212</v>
      </c>
      <c r="D34" s="72">
        <v>100</v>
      </c>
      <c r="E34" s="72">
        <v>350</v>
      </c>
      <c r="F34" s="33"/>
      <c r="G34" s="104"/>
    </row>
    <row r="35" spans="1:7" ht="30.75" customHeight="1" hidden="1">
      <c r="A35" s="32" t="s">
        <v>160</v>
      </c>
      <c r="B35" s="70"/>
      <c r="C35" s="72" t="s">
        <v>213</v>
      </c>
      <c r="D35" s="72"/>
      <c r="E35" s="72">
        <v>180</v>
      </c>
      <c r="F35" s="33">
        <f>D35*E35</f>
        <v>0</v>
      </c>
      <c r="G35" s="107"/>
    </row>
    <row r="36" spans="1:7" ht="15.75" hidden="1">
      <c r="A36" s="32" t="s">
        <v>160</v>
      </c>
      <c r="B36" s="32"/>
      <c r="C36" s="63" t="s">
        <v>214</v>
      </c>
      <c r="D36" s="30"/>
      <c r="E36" s="30">
        <v>300</v>
      </c>
      <c r="F36" s="108">
        <f>D36*E36</f>
        <v>0</v>
      </c>
      <c r="G36" s="109"/>
    </row>
    <row r="37" spans="1:7" ht="0.75" customHeight="1" hidden="1">
      <c r="A37" s="32" t="s">
        <v>160</v>
      </c>
      <c r="B37" s="32"/>
      <c r="C37" s="63" t="s">
        <v>215</v>
      </c>
      <c r="D37" s="30"/>
      <c r="E37" s="30">
        <v>50</v>
      </c>
      <c r="F37" s="108">
        <f>D37*E37</f>
        <v>0</v>
      </c>
      <c r="G37" s="109"/>
    </row>
    <row r="38" spans="1:7" ht="0.75" customHeight="1" hidden="1">
      <c r="A38" s="32" t="s">
        <v>160</v>
      </c>
      <c r="B38" s="32"/>
      <c r="C38" s="63" t="s">
        <v>216</v>
      </c>
      <c r="D38" s="30"/>
      <c r="E38" s="30">
        <v>100</v>
      </c>
      <c r="F38" s="108">
        <f>D38*E38</f>
        <v>0</v>
      </c>
      <c r="G38" s="109"/>
    </row>
    <row r="39" spans="1:6" ht="15.75" hidden="1">
      <c r="A39" s="66" t="s">
        <v>110</v>
      </c>
      <c r="B39" s="32"/>
      <c r="C39" s="63"/>
      <c r="D39" s="63"/>
      <c r="E39" s="63"/>
      <c r="F39" s="110">
        <f>SUM(F33:F38)</f>
        <v>0</v>
      </c>
    </row>
    <row r="40" ht="12.75" hidden="1"/>
    <row r="41" spans="1:5" ht="18.75">
      <c r="A41" s="24" t="s">
        <v>457</v>
      </c>
      <c r="B41" s="111"/>
      <c r="C41" s="77">
        <f>F22+E29+F39</f>
        <v>2132915.52</v>
      </c>
      <c r="D41" s="36" t="s">
        <v>108</v>
      </c>
      <c r="E41" s="112"/>
    </row>
    <row r="42" spans="1:7" ht="31.5" customHeight="1">
      <c r="A42" s="75" t="s">
        <v>439</v>
      </c>
      <c r="B42" s="75"/>
      <c r="C42" s="385">
        <f>SUM('225р (2)'!E18+'226 р)'!D35+'340 РП'!C41)</f>
        <v>2324521.82</v>
      </c>
      <c r="D42" s="23" t="s">
        <v>108</v>
      </c>
      <c r="E42" s="56"/>
      <c r="F42" s="27"/>
      <c r="G42" s="113"/>
    </row>
    <row r="43" spans="1:7" ht="18.75">
      <c r="A43" s="27" t="s">
        <v>112</v>
      </c>
      <c r="B43" s="27"/>
      <c r="C43" s="27" t="s">
        <v>286</v>
      </c>
      <c r="D43" s="222"/>
      <c r="G43" s="25"/>
    </row>
    <row r="44" spans="1:7" ht="15.75">
      <c r="A44" s="35"/>
      <c r="B44" s="36"/>
      <c r="C44" s="27"/>
      <c r="D44" s="39"/>
      <c r="G44" s="62"/>
    </row>
    <row r="45" spans="1:7" ht="15.75">
      <c r="A45" s="65" t="s">
        <v>113</v>
      </c>
      <c r="B45" s="36"/>
      <c r="C45" s="27" t="s">
        <v>287</v>
      </c>
      <c r="D45" s="222"/>
      <c r="G45" s="62"/>
    </row>
    <row r="46" spans="1:4" ht="15.75">
      <c r="A46" s="39"/>
      <c r="B46" s="36"/>
      <c r="C46" s="39"/>
      <c r="D46" s="39"/>
    </row>
    <row r="47" spans="1:7" s="57" customFormat="1" ht="15.75">
      <c r="A47" s="27" t="s">
        <v>119</v>
      </c>
      <c r="B47" s="36"/>
      <c r="C47" s="27" t="s">
        <v>120</v>
      </c>
      <c r="D47" s="27"/>
      <c r="F47" s="40"/>
      <c r="G47" s="27"/>
    </row>
    <row r="49" spans="1:2" ht="12.75">
      <c r="A49" s="95">
        <v>225</v>
      </c>
      <c r="B49" s="93">
        <f>'225р (2)'!E18</f>
        <v>31665.300000000003</v>
      </c>
    </row>
    <row r="50" spans="1:2" ht="12.75">
      <c r="A50" s="95">
        <v>226</v>
      </c>
      <c r="B50" s="95">
        <f>'226 р)'!D35</f>
        <v>159940.99999999997</v>
      </c>
    </row>
    <row r="51" spans="1:2" ht="12.75">
      <c r="A51" s="95">
        <v>310</v>
      </c>
      <c r="B51" s="95">
        <f>'[1]310 род'!C12</f>
        <v>0</v>
      </c>
    </row>
    <row r="52" spans="1:2" ht="12.75">
      <c r="A52" s="93">
        <v>340</v>
      </c>
      <c r="B52" s="95">
        <f>C41</f>
        <v>2132915.52</v>
      </c>
    </row>
    <row r="53" spans="1:2" ht="12.75">
      <c r="A53" s="3" t="s">
        <v>170</v>
      </c>
      <c r="B53" s="93">
        <f>SUM(B49:B52)</f>
        <v>2324521.82</v>
      </c>
    </row>
    <row r="54" spans="1:2" ht="12.75">
      <c r="A54" s="3" t="s">
        <v>217</v>
      </c>
      <c r="B54" s="95">
        <f>SUM('906.3.017'!G17+B56)</f>
        <v>2324521.82</v>
      </c>
    </row>
    <row r="55" spans="1:2" ht="12.75">
      <c r="A55" s="95"/>
      <c r="B55" s="93">
        <f>B53-B54</f>
        <v>0</v>
      </c>
    </row>
    <row r="56" spans="1:2" ht="12.75">
      <c r="A56" s="95" t="s">
        <v>381</v>
      </c>
      <c r="B56" s="93">
        <v>6289.82</v>
      </c>
    </row>
    <row r="57" ht="12.75">
      <c r="B57" s="93"/>
    </row>
    <row r="59" ht="12.75">
      <c r="A59" s="93"/>
    </row>
    <row r="60" ht="12.75">
      <c r="A60" s="93"/>
    </row>
  </sheetData>
  <sheetProtection/>
  <mergeCells count="15">
    <mergeCell ref="A10:B10"/>
    <mergeCell ref="A12:B12"/>
    <mergeCell ref="A13:B13"/>
    <mergeCell ref="A14:B14"/>
    <mergeCell ref="A29:B29"/>
    <mergeCell ref="A1:F1"/>
    <mergeCell ref="A2:F2"/>
    <mergeCell ref="A3:F3"/>
    <mergeCell ref="A5:G5"/>
    <mergeCell ref="A25:B25"/>
    <mergeCell ref="A7:B7"/>
    <mergeCell ref="A8:B8"/>
    <mergeCell ref="A4:E4"/>
    <mergeCell ref="A16:F16"/>
    <mergeCell ref="A9:B9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6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3.875" style="57" customWidth="1"/>
    <col min="2" max="2" width="13.375" style="57" customWidth="1"/>
    <col min="3" max="3" width="12.625" style="57" customWidth="1"/>
    <col min="4" max="4" width="13.375" style="57" customWidth="1"/>
    <col min="5" max="16384" width="9.125" style="57" customWidth="1"/>
  </cols>
  <sheetData>
    <row r="1" spans="1:5" s="27" customFormat="1" ht="18.75">
      <c r="A1" s="641" t="s">
        <v>460</v>
      </c>
      <c r="B1" s="641"/>
      <c r="C1" s="641"/>
      <c r="D1" s="641"/>
      <c r="E1"/>
    </row>
    <row r="2" spans="1:5" s="27" customFormat="1" ht="24.75" customHeight="1">
      <c r="A2" s="81"/>
      <c r="B2" s="81"/>
      <c r="C2" s="81"/>
      <c r="D2" s="81"/>
      <c r="E2"/>
    </row>
    <row r="3" spans="1:5" s="27" customFormat="1" ht="71.25" customHeight="1">
      <c r="A3" s="680" t="s">
        <v>344</v>
      </c>
      <c r="B3" s="680"/>
      <c r="C3" s="680"/>
      <c r="D3" s="680"/>
      <c r="E3"/>
    </row>
    <row r="4" spans="1:5" s="27" customFormat="1" ht="18.75" customHeight="1">
      <c r="A4" s="242"/>
      <c r="B4" s="242"/>
      <c r="C4" s="242"/>
      <c r="D4" s="242"/>
      <c r="E4"/>
    </row>
    <row r="5" spans="1:5" s="27" customFormat="1" ht="18.75">
      <c r="A5" s="482" t="s">
        <v>346</v>
      </c>
      <c r="B5" s="243">
        <f>SUM(E8)</f>
        <v>96000</v>
      </c>
      <c r="C5" s="78" t="s">
        <v>108</v>
      </c>
      <c r="D5" s="78"/>
      <c r="E5"/>
    </row>
    <row r="6" spans="1:5" s="27" customFormat="1" ht="15.75">
      <c r="A6"/>
      <c r="B6"/>
      <c r="C6"/>
      <c r="D6"/>
      <c r="E6"/>
    </row>
    <row r="7" spans="1:5" s="27" customFormat="1" ht="30" customHeight="1">
      <c r="A7" s="244" t="s">
        <v>202</v>
      </c>
      <c r="B7" s="245" t="s">
        <v>110</v>
      </c>
      <c r="C7" s="246" t="s">
        <v>347</v>
      </c>
      <c r="D7" s="245" t="s">
        <v>348</v>
      </c>
      <c r="E7" s="247" t="s">
        <v>207</v>
      </c>
    </row>
    <row r="8" spans="1:5" s="27" customFormat="1" ht="33.75" customHeight="1">
      <c r="A8" s="197" t="s">
        <v>349</v>
      </c>
      <c r="B8" s="248">
        <v>16</v>
      </c>
      <c r="C8" s="195">
        <v>500</v>
      </c>
      <c r="D8" s="194">
        <v>12</v>
      </c>
      <c r="E8" s="195">
        <f>SUM(B8*C8*D8)</f>
        <v>96000</v>
      </c>
    </row>
    <row r="9" spans="1:5" s="35" customFormat="1" ht="18.75" customHeight="1">
      <c r="A9" s="159"/>
      <c r="B9" s="159"/>
      <c r="C9" s="159"/>
      <c r="D9" s="159"/>
      <c r="E9"/>
    </row>
    <row r="10" spans="1:5" s="27" customFormat="1" ht="15.75">
      <c r="A10" s="36" t="s">
        <v>112</v>
      </c>
      <c r="C10" s="36" t="s">
        <v>272</v>
      </c>
      <c r="D10" s="159"/>
      <c r="E10"/>
    </row>
    <row r="11" spans="1:5" s="27" customFormat="1" ht="37.5" customHeight="1">
      <c r="A11" s="36" t="s">
        <v>113</v>
      </c>
      <c r="C11" s="36" t="s">
        <v>273</v>
      </c>
      <c r="D11" s="159"/>
      <c r="E11"/>
    </row>
    <row r="12" s="27" customFormat="1" ht="15.75"/>
    <row r="13" spans="1:3" s="27" customFormat="1" ht="15.75">
      <c r="A13" s="27" t="s">
        <v>119</v>
      </c>
      <c r="C13" s="27" t="s">
        <v>120</v>
      </c>
    </row>
    <row r="14" s="27" customFormat="1" ht="15.75">
      <c r="A14" s="65"/>
    </row>
    <row r="15" s="27" customFormat="1" ht="15.75"/>
    <row r="16" s="27" customFormat="1" ht="15.75"/>
    <row r="17" spans="1:5" ht="15.75">
      <c r="A17" s="27"/>
      <c r="B17" s="27"/>
      <c r="D17" s="40"/>
      <c r="E17" s="27"/>
    </row>
    <row r="18" s="27" customFormat="1" ht="15.75"/>
    <row r="19" s="27" customFormat="1" ht="15.75"/>
    <row r="20" s="27" customFormat="1" ht="15.75"/>
    <row r="21" spans="1:4" s="27" customFormat="1" ht="15.75">
      <c r="A21" s="574"/>
      <c r="B21" s="574"/>
      <c r="C21" s="574"/>
      <c r="D21" s="574"/>
    </row>
    <row r="22" spans="1:4" s="27" customFormat="1" ht="31.5" customHeight="1">
      <c r="A22" s="577"/>
      <c r="B22" s="577"/>
      <c r="C22" s="577"/>
      <c r="D22" s="577"/>
    </row>
    <row r="23" s="27" customFormat="1" ht="15.75"/>
    <row r="24" spans="1:4" s="27" customFormat="1" ht="15.75">
      <c r="A24" s="605"/>
      <c r="B24" s="605"/>
      <c r="C24" s="605"/>
      <c r="D24" s="605"/>
    </row>
    <row r="25" spans="1:4" s="27" customFormat="1" ht="15.75">
      <c r="A25" s="114"/>
      <c r="B25" s="114"/>
      <c r="C25" s="114"/>
      <c r="D25" s="114"/>
    </row>
    <row r="26" spans="1:4" s="27" customFormat="1" ht="15.75">
      <c r="A26" s="114"/>
      <c r="B26" s="114"/>
      <c r="C26" s="114"/>
      <c r="D26" s="114"/>
    </row>
    <row r="27" spans="1:4" s="27" customFormat="1" ht="15.75">
      <c r="A27" s="249"/>
      <c r="B27" s="249"/>
      <c r="C27" s="249"/>
      <c r="D27" s="249"/>
    </row>
    <row r="28" spans="1:4" s="27" customFormat="1" ht="21.75" customHeight="1">
      <c r="A28" s="250"/>
      <c r="B28" s="251"/>
      <c r="C28" s="250"/>
      <c r="D28" s="251"/>
    </row>
    <row r="29" spans="1:4" s="27" customFormat="1" ht="24.75" customHeight="1">
      <c r="A29" s="51"/>
      <c r="B29" s="45"/>
      <c r="C29" s="252"/>
      <c r="D29" s="252"/>
    </row>
    <row r="30" spans="1:4" s="35" customFormat="1" ht="18.75" customHeight="1">
      <c r="A30" s="249"/>
      <c r="B30" s="253"/>
      <c r="C30" s="253"/>
      <c r="D30" s="253"/>
    </row>
    <row r="31" spans="1:4" s="27" customFormat="1" ht="15.75">
      <c r="A31" s="151"/>
      <c r="B31" s="254"/>
      <c r="C31" s="211"/>
      <c r="D31" s="255"/>
    </row>
    <row r="32" spans="1:3" s="27" customFormat="1" ht="15.75">
      <c r="A32" s="116"/>
      <c r="B32" s="115"/>
      <c r="C32" s="36"/>
    </row>
    <row r="33" s="27" customFormat="1" ht="15.75"/>
    <row r="34" spans="1:3" s="27" customFormat="1" ht="15.75">
      <c r="A34" s="35"/>
      <c r="C34" s="36"/>
    </row>
    <row r="35" s="27" customFormat="1" ht="15.75">
      <c r="A35" s="65"/>
    </row>
    <row r="36" s="27" customFormat="1" ht="15.75"/>
    <row r="37" s="27" customFormat="1" ht="15.75"/>
    <row r="38" spans="1:5" ht="15.75">
      <c r="A38" s="27"/>
      <c r="B38" s="27"/>
      <c r="D38" s="40"/>
      <c r="E38" s="27"/>
    </row>
    <row r="39" spans="1:4" ht="18.75">
      <c r="A39" s="641" t="s">
        <v>353</v>
      </c>
      <c r="B39" s="641"/>
      <c r="C39" s="641"/>
      <c r="D39" s="641"/>
    </row>
    <row r="40" spans="1:4" ht="18.75">
      <c r="A40" s="20"/>
      <c r="B40" s="20"/>
      <c r="C40" s="20"/>
      <c r="D40" s="20"/>
    </row>
    <row r="41" spans="1:4" ht="82.5" customHeight="1">
      <c r="A41" s="680" t="s">
        <v>350</v>
      </c>
      <c r="B41" s="680"/>
      <c r="C41" s="680"/>
      <c r="D41" s="680"/>
    </row>
    <row r="42" spans="1:4" ht="18.75">
      <c r="A42" s="666" t="s">
        <v>345</v>
      </c>
      <c r="B42" s="666"/>
      <c r="C42" s="666"/>
      <c r="D42" s="666"/>
    </row>
    <row r="43" spans="1:4" ht="53.25" customHeight="1">
      <c r="A43" s="577" t="s">
        <v>148</v>
      </c>
      <c r="B43" s="577"/>
      <c r="C43" s="577"/>
      <c r="D43" s="577"/>
    </row>
    <row r="44" spans="1:4" ht="15.75">
      <c r="A44" s="117"/>
      <c r="B44" s="117"/>
      <c r="C44" s="117"/>
      <c r="D44" s="117"/>
    </row>
    <row r="45" spans="1:4" ht="15.75">
      <c r="A45" s="574" t="s">
        <v>177</v>
      </c>
      <c r="B45" s="574"/>
      <c r="C45" s="574"/>
      <c r="D45" s="574"/>
    </row>
    <row r="46" spans="1:4" ht="15.75">
      <c r="A46" s="61"/>
      <c r="B46" s="61"/>
      <c r="C46" s="61"/>
      <c r="D46" s="61"/>
    </row>
    <row r="47" spans="1:4" ht="57" customHeight="1">
      <c r="A47" s="30" t="s">
        <v>202</v>
      </c>
      <c r="B47" s="15" t="s">
        <v>206</v>
      </c>
      <c r="C47" s="88" t="s">
        <v>207</v>
      </c>
      <c r="D47"/>
    </row>
    <row r="48" spans="1:4" ht="27" customHeight="1">
      <c r="A48" s="32" t="s">
        <v>351</v>
      </c>
      <c r="B48" s="32">
        <v>12</v>
      </c>
      <c r="C48" s="146" t="e">
        <f>SUM(#REF!*#REF!*B48)</f>
        <v>#REF!</v>
      </c>
      <c r="D48"/>
    </row>
    <row r="49" spans="1:4" ht="15.75">
      <c r="A49" s="32" t="s">
        <v>156</v>
      </c>
      <c r="B49" s="32"/>
      <c r="C49" s="170" t="e">
        <f>SUM(C48:C48)</f>
        <v>#REF!</v>
      </c>
      <c r="D49"/>
    </row>
    <row r="50" spans="1:4" ht="51" customHeight="1">
      <c r="A50" s="75" t="s">
        <v>439</v>
      </c>
      <c r="B50" s="234" t="e">
        <f>SUM(C49)</f>
        <v>#REF!</v>
      </c>
      <c r="C50" s="234" t="s">
        <v>108</v>
      </c>
      <c r="D50"/>
    </row>
    <row r="51" spans="1:4" ht="66.75" customHeight="1">
      <c r="A51" s="27" t="s">
        <v>112</v>
      </c>
      <c r="B51" s="222"/>
      <c r="C51" s="35"/>
      <c r="D51"/>
    </row>
    <row r="52" spans="1:4" ht="21.75" customHeight="1">
      <c r="A52" s="35"/>
      <c r="B52" s="39"/>
      <c r="C52" s="35"/>
      <c r="D52"/>
    </row>
    <row r="53" spans="1:4" ht="15.75">
      <c r="A53" s="65" t="s">
        <v>113</v>
      </c>
      <c r="B53" s="222"/>
      <c r="C53"/>
      <c r="D53"/>
    </row>
    <row r="54" spans="1:2" ht="15.75">
      <c r="A54" s="39"/>
      <c r="B54" s="39"/>
    </row>
    <row r="55" spans="1:2" ht="15.75">
      <c r="A55" s="27" t="s">
        <v>119</v>
      </c>
      <c r="B55" s="27"/>
    </row>
  </sheetData>
  <sheetProtection/>
  <mergeCells count="10">
    <mergeCell ref="A45:D45"/>
    <mergeCell ref="A39:D39"/>
    <mergeCell ref="A41:D41"/>
    <mergeCell ref="A42:D42"/>
    <mergeCell ref="A43:D43"/>
    <mergeCell ref="A1:D1"/>
    <mergeCell ref="A21:D21"/>
    <mergeCell ref="A22:D22"/>
    <mergeCell ref="A24:D24"/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I56" sqref="I56"/>
    </sheetView>
  </sheetViews>
  <sheetFormatPr defaultColWidth="9.00390625" defaultRowHeight="12.75"/>
  <cols>
    <col min="1" max="1" width="14.75390625" style="0" customWidth="1"/>
    <col min="2" max="2" width="18.125" style="0" customWidth="1"/>
    <col min="3" max="3" width="14.00390625" style="0" customWidth="1"/>
    <col min="4" max="4" width="17.625" style="0" customWidth="1"/>
    <col min="5" max="5" width="11.875" style="0" customWidth="1"/>
    <col min="6" max="6" width="11.375" style="0" customWidth="1"/>
  </cols>
  <sheetData>
    <row r="1" spans="1:6" ht="18.75">
      <c r="A1" s="641" t="s">
        <v>460</v>
      </c>
      <c r="B1" s="641"/>
      <c r="C1" s="641"/>
      <c r="D1" s="641"/>
      <c r="E1" s="641"/>
      <c r="F1" s="641"/>
    </row>
    <row r="2" ht="15.75">
      <c r="A2" s="61"/>
    </row>
    <row r="3" spans="1:7" ht="50.25" customHeight="1">
      <c r="A3" s="577" t="s">
        <v>376</v>
      </c>
      <c r="B3" s="577"/>
      <c r="C3" s="577"/>
      <c r="D3" s="577"/>
      <c r="E3" s="577"/>
      <c r="F3" s="577"/>
      <c r="G3" s="122"/>
    </row>
    <row r="4" ht="15.75">
      <c r="A4" s="61"/>
    </row>
    <row r="5" spans="1:7" ht="15.75">
      <c r="A5" s="574" t="s">
        <v>377</v>
      </c>
      <c r="B5" s="574"/>
      <c r="C5" s="574"/>
      <c r="D5" s="574"/>
      <c r="E5" s="574"/>
      <c r="F5" s="574"/>
      <c r="G5" s="574"/>
    </row>
    <row r="7" spans="1:5" ht="18.75">
      <c r="A7" s="78" t="s">
        <v>346</v>
      </c>
      <c r="B7" s="78"/>
      <c r="C7" s="78"/>
      <c r="D7" s="243">
        <f>SUM(G10)</f>
        <v>0</v>
      </c>
      <c r="E7" s="78" t="s">
        <v>108</v>
      </c>
    </row>
    <row r="11" ht="13.5" thickBot="1"/>
    <row r="12" spans="1:4" ht="33" customHeight="1">
      <c r="A12" s="472" t="s">
        <v>202</v>
      </c>
      <c r="B12" s="473" t="s">
        <v>486</v>
      </c>
      <c r="C12" s="473" t="s">
        <v>488</v>
      </c>
      <c r="D12" s="688" t="s">
        <v>491</v>
      </c>
    </row>
    <row r="13" spans="1:4" ht="15">
      <c r="A13" s="474" t="s">
        <v>485</v>
      </c>
      <c r="B13" s="475" t="s">
        <v>487</v>
      </c>
      <c r="C13" s="475" t="s">
        <v>489</v>
      </c>
      <c r="D13" s="689"/>
    </row>
    <row r="14" spans="1:4" ht="15.75" thickBot="1">
      <c r="A14" s="476"/>
      <c r="B14" s="477"/>
      <c r="C14" s="478" t="s">
        <v>490</v>
      </c>
      <c r="D14" s="690"/>
    </row>
    <row r="15" spans="1:4" ht="15.75" thickBot="1">
      <c r="A15" s="479"/>
      <c r="B15" s="478"/>
      <c r="C15" s="478"/>
      <c r="D15" s="480">
        <v>0</v>
      </c>
    </row>
    <row r="18" spans="1:3" ht="15.75">
      <c r="A18" s="27" t="s">
        <v>112</v>
      </c>
      <c r="B18" s="27"/>
      <c r="C18" s="27" t="s">
        <v>286</v>
      </c>
    </row>
    <row r="19" spans="1:3" ht="15.75">
      <c r="A19" s="35"/>
      <c r="B19" s="36"/>
      <c r="C19" s="27"/>
    </row>
    <row r="20" spans="1:3" ht="15.75">
      <c r="A20" s="65" t="s">
        <v>113</v>
      </c>
      <c r="B20" s="36"/>
      <c r="C20" s="27" t="s">
        <v>287</v>
      </c>
    </row>
    <row r="21" spans="1:3" ht="15.75">
      <c r="A21" s="27"/>
      <c r="B21" s="36"/>
      <c r="C21" s="27"/>
    </row>
    <row r="22" spans="1:3" ht="15.75">
      <c r="A22" s="27" t="s">
        <v>498</v>
      </c>
      <c r="B22" s="471"/>
      <c r="C22" s="471" t="s">
        <v>292</v>
      </c>
    </row>
    <row r="23" spans="1:3" ht="15.75">
      <c r="A23" s="27" t="s">
        <v>499</v>
      </c>
      <c r="B23" s="471"/>
      <c r="C23" s="471"/>
    </row>
    <row r="51" spans="1:6" ht="15.75">
      <c r="A51" s="691" t="s">
        <v>353</v>
      </c>
      <c r="B51" s="691"/>
      <c r="C51" s="691"/>
      <c r="D51" s="691"/>
      <c r="E51" s="691"/>
      <c r="F51" s="691"/>
    </row>
    <row r="52" spans="1:6" ht="183" customHeight="1">
      <c r="A52" s="686" t="s">
        <v>378</v>
      </c>
      <c r="B52" s="687"/>
      <c r="C52" s="687"/>
      <c r="D52" s="687"/>
      <c r="E52" s="687"/>
      <c r="F52" s="687"/>
    </row>
    <row r="53" spans="1:6" ht="15.75">
      <c r="A53" s="577" t="s">
        <v>377</v>
      </c>
      <c r="B53" s="577"/>
      <c r="C53" s="577"/>
      <c r="D53" s="577"/>
      <c r="E53" s="577"/>
      <c r="F53" s="577"/>
    </row>
    <row r="54" spans="1:6" ht="48.75" customHeight="1">
      <c r="A54" s="596" t="s">
        <v>148</v>
      </c>
      <c r="B54" s="596"/>
      <c r="C54" s="596"/>
      <c r="D54" s="596"/>
      <c r="E54" s="596"/>
      <c r="F54" s="596"/>
    </row>
    <row r="55" spans="1:6" ht="47.25" customHeight="1">
      <c r="A55" s="681" t="s">
        <v>151</v>
      </c>
      <c r="B55" s="681"/>
      <c r="C55" s="681"/>
      <c r="D55" s="681"/>
      <c r="E55" s="681"/>
      <c r="F55" s="681"/>
    </row>
    <row r="56" spans="1:6" ht="76.5" customHeight="1">
      <c r="A56" s="245" t="s">
        <v>140</v>
      </c>
      <c r="B56" s="245" t="s">
        <v>39</v>
      </c>
      <c r="C56" s="245" t="s">
        <v>141</v>
      </c>
      <c r="D56" s="245" t="s">
        <v>431</v>
      </c>
      <c r="E56" s="245" t="s">
        <v>492</v>
      </c>
      <c r="F56" s="245" t="s">
        <v>493</v>
      </c>
    </row>
    <row r="57" spans="1:6" ht="55.5" customHeight="1">
      <c r="A57" s="467" t="s">
        <v>494</v>
      </c>
      <c r="B57" s="468" t="s">
        <v>495</v>
      </c>
      <c r="C57" s="245" t="s">
        <v>160</v>
      </c>
      <c r="D57" s="283">
        <v>2000</v>
      </c>
      <c r="E57" s="247">
        <v>0</v>
      </c>
      <c r="F57" s="247">
        <f>SUM(D57:E57)</f>
        <v>2000</v>
      </c>
    </row>
    <row r="58" spans="1:6" ht="15">
      <c r="A58" s="682" t="s">
        <v>496</v>
      </c>
      <c r="B58" s="682"/>
      <c r="C58" s="682"/>
      <c r="D58" s="469">
        <f>SUM(D57:D57)</f>
        <v>2000</v>
      </c>
      <c r="E58" s="469">
        <f>SUM(E57:E57)</f>
        <v>0</v>
      </c>
      <c r="F58" s="469">
        <f>SUM(F57:F57)</f>
        <v>2000</v>
      </c>
    </row>
    <row r="59" spans="1:6" ht="15.75">
      <c r="A59" s="683" t="s">
        <v>497</v>
      </c>
      <c r="B59" s="684"/>
      <c r="C59" s="685"/>
      <c r="D59" s="470">
        <f>SUM(D58)</f>
        <v>2000</v>
      </c>
      <c r="E59" s="470">
        <f>SUM(E58)</f>
        <v>0</v>
      </c>
      <c r="F59" s="470">
        <f>SUM(D59:E59)</f>
        <v>2000</v>
      </c>
    </row>
    <row r="61" spans="1:3" ht="31.5" customHeight="1">
      <c r="A61" s="27" t="s">
        <v>112</v>
      </c>
      <c r="B61" s="27"/>
      <c r="C61" s="27" t="s">
        <v>286</v>
      </c>
    </row>
    <row r="62" spans="1:3" ht="15.75">
      <c r="A62" s="35"/>
      <c r="B62" s="36"/>
      <c r="C62" s="27"/>
    </row>
    <row r="63" spans="1:3" ht="15.75">
      <c r="A63" s="65" t="s">
        <v>113</v>
      </c>
      <c r="B63" s="36"/>
      <c r="C63" s="27" t="s">
        <v>287</v>
      </c>
    </row>
    <row r="64" spans="1:3" ht="15.75">
      <c r="A64" s="27"/>
      <c r="B64" s="36"/>
      <c r="C64" s="27"/>
    </row>
    <row r="65" spans="1:3" ht="15.75">
      <c r="A65" s="27" t="s">
        <v>498</v>
      </c>
      <c r="B65" s="471"/>
      <c r="C65" s="471" t="s">
        <v>292</v>
      </c>
    </row>
    <row r="66" spans="1:3" ht="15.75">
      <c r="A66" s="27" t="s">
        <v>499</v>
      </c>
      <c r="B66" s="471"/>
      <c r="C66" s="471"/>
    </row>
  </sheetData>
  <sheetProtection/>
  <mergeCells count="11">
    <mergeCell ref="A54:F54"/>
    <mergeCell ref="A55:F55"/>
    <mergeCell ref="A58:C58"/>
    <mergeCell ref="A59:C59"/>
    <mergeCell ref="A3:F3"/>
    <mergeCell ref="A52:F52"/>
    <mergeCell ref="A1:F1"/>
    <mergeCell ref="A5:G5"/>
    <mergeCell ref="D12:D14"/>
    <mergeCell ref="A51:F51"/>
    <mergeCell ref="A53:F53"/>
  </mergeCells>
  <printOptions/>
  <pageMargins left="0.4" right="0.4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80"/>
  <sheetViews>
    <sheetView zoomScalePageLayoutView="0" workbookViewId="0" topLeftCell="A77">
      <selection activeCell="N77" sqref="N77"/>
    </sheetView>
  </sheetViews>
  <sheetFormatPr defaultColWidth="9.00390625" defaultRowHeight="12.75"/>
  <cols>
    <col min="1" max="1" width="7.75390625" style="0" customWidth="1"/>
    <col min="2" max="2" width="26.75390625" style="0" customWidth="1"/>
    <col min="3" max="3" width="4.875" style="0" customWidth="1"/>
    <col min="4" max="4" width="5.625" style="0" customWidth="1"/>
    <col min="5" max="6" width="10.75390625" style="0" customWidth="1"/>
    <col min="7" max="7" width="9.625" style="0" customWidth="1"/>
    <col min="8" max="8" width="5.25390625" style="0" customWidth="1"/>
    <col min="9" max="9" width="5.00390625" style="0" customWidth="1"/>
    <col min="10" max="10" width="10.625" style="0" customWidth="1"/>
    <col min="11" max="11" width="4.625" style="0" customWidth="1"/>
    <col min="15" max="15" width="11.75390625" style="0" bestFit="1" customWidth="1"/>
  </cols>
  <sheetData>
    <row r="1" spans="1:11" ht="15.75">
      <c r="A1" s="135"/>
      <c r="B1" s="520" t="s">
        <v>63</v>
      </c>
      <c r="C1" s="520"/>
      <c r="D1" s="520"/>
      <c r="E1" s="520"/>
      <c r="F1" s="520"/>
      <c r="G1" s="520"/>
      <c r="H1" s="520"/>
      <c r="I1" s="119"/>
      <c r="J1" s="521" t="s">
        <v>96</v>
      </c>
      <c r="K1" s="521"/>
    </row>
    <row r="2" spans="1:11" ht="15.75">
      <c r="A2" s="135"/>
      <c r="B2" s="522" t="s">
        <v>464</v>
      </c>
      <c r="C2" s="522"/>
      <c r="D2" s="522"/>
      <c r="E2" s="522"/>
      <c r="F2" s="522"/>
      <c r="G2" s="522"/>
      <c r="H2" s="522"/>
      <c r="I2" s="119"/>
      <c r="J2" s="119"/>
      <c r="K2" s="119"/>
    </row>
    <row r="3" spans="1:11" ht="11.25" customHeight="1">
      <c r="A3" s="135"/>
      <c r="B3" s="120"/>
      <c r="C3" s="120"/>
      <c r="D3" s="121"/>
      <c r="E3" s="120"/>
      <c r="F3" s="120"/>
      <c r="G3" s="120"/>
      <c r="H3" s="120"/>
      <c r="I3" s="120"/>
      <c r="J3" s="120"/>
      <c r="K3" s="120"/>
    </row>
    <row r="4" spans="1:11" ht="12.75">
      <c r="A4" s="523" t="s">
        <v>220</v>
      </c>
      <c r="B4" s="517" t="s">
        <v>39</v>
      </c>
      <c r="C4" s="517" t="s">
        <v>16</v>
      </c>
      <c r="D4" s="517" t="s">
        <v>75</v>
      </c>
      <c r="E4" s="517" t="s">
        <v>64</v>
      </c>
      <c r="F4" s="517"/>
      <c r="G4" s="517"/>
      <c r="H4" s="517"/>
      <c r="I4" s="517"/>
      <c r="J4" s="517"/>
      <c r="K4" s="517"/>
    </row>
    <row r="5" spans="1:11" ht="12.75">
      <c r="A5" s="523"/>
      <c r="B5" s="517"/>
      <c r="C5" s="517"/>
      <c r="D5" s="517"/>
      <c r="E5" s="517" t="s">
        <v>65</v>
      </c>
      <c r="F5" s="517" t="s">
        <v>42</v>
      </c>
      <c r="G5" s="517"/>
      <c r="H5" s="517"/>
      <c r="I5" s="517"/>
      <c r="J5" s="517"/>
      <c r="K5" s="517"/>
    </row>
    <row r="6" spans="1:11" ht="12.75">
      <c r="A6" s="523"/>
      <c r="B6" s="517"/>
      <c r="C6" s="517"/>
      <c r="D6" s="517"/>
      <c r="E6" s="517"/>
      <c r="F6" s="517" t="s">
        <v>77</v>
      </c>
      <c r="G6" s="517" t="s">
        <v>228</v>
      </c>
      <c r="H6" s="517" t="s">
        <v>76</v>
      </c>
      <c r="I6" s="517" t="s">
        <v>66</v>
      </c>
      <c r="J6" s="517" t="s">
        <v>67</v>
      </c>
      <c r="K6" s="517"/>
    </row>
    <row r="7" spans="1:11" ht="122.25" customHeight="1">
      <c r="A7" s="523"/>
      <c r="B7" s="517"/>
      <c r="C7" s="517"/>
      <c r="D7" s="517"/>
      <c r="E7" s="517"/>
      <c r="F7" s="517"/>
      <c r="G7" s="517"/>
      <c r="H7" s="517"/>
      <c r="I7" s="517"/>
      <c r="J7" s="307" t="s">
        <v>65</v>
      </c>
      <c r="K7" s="307" t="s">
        <v>68</v>
      </c>
    </row>
    <row r="8" spans="1:11" ht="12.75">
      <c r="A8" s="308">
        <v>1</v>
      </c>
      <c r="B8" s="307">
        <v>2</v>
      </c>
      <c r="C8" s="307">
        <v>3</v>
      </c>
      <c r="D8" s="307">
        <v>4</v>
      </c>
      <c r="E8" s="307">
        <v>5</v>
      </c>
      <c r="F8" s="307">
        <v>6</v>
      </c>
      <c r="G8" s="307">
        <v>7</v>
      </c>
      <c r="H8" s="307">
        <v>8</v>
      </c>
      <c r="I8" s="307">
        <v>9</v>
      </c>
      <c r="J8" s="307">
        <v>10</v>
      </c>
      <c r="K8" s="307">
        <v>11</v>
      </c>
    </row>
    <row r="9" spans="1:11" ht="16.5" customHeight="1">
      <c r="A9" s="518"/>
      <c r="B9" s="464" t="s">
        <v>69</v>
      </c>
      <c r="C9" s="516">
        <v>100</v>
      </c>
      <c r="D9" s="516" t="s">
        <v>11</v>
      </c>
      <c r="E9" s="519">
        <f>SUM(F9:J10)</f>
        <v>26837539</v>
      </c>
      <c r="F9" s="519">
        <f>SUM(F12)</f>
        <v>23301000</v>
      </c>
      <c r="G9" s="515">
        <f>SUM(G12)</f>
        <v>1122307</v>
      </c>
      <c r="H9" s="515"/>
      <c r="I9" s="515"/>
      <c r="J9" s="515">
        <f>J12</f>
        <v>2414232</v>
      </c>
      <c r="K9" s="516"/>
    </row>
    <row r="10" spans="1:11" ht="12.75" customHeight="1">
      <c r="A10" s="518"/>
      <c r="B10" s="464" t="s">
        <v>42</v>
      </c>
      <c r="C10" s="516"/>
      <c r="D10" s="516"/>
      <c r="E10" s="519"/>
      <c r="F10" s="519"/>
      <c r="G10" s="515"/>
      <c r="H10" s="515"/>
      <c r="I10" s="515"/>
      <c r="J10" s="515"/>
      <c r="K10" s="516"/>
    </row>
    <row r="11" spans="1:11" ht="15.75" customHeight="1">
      <c r="A11" s="309"/>
      <c r="B11" s="309" t="s">
        <v>70</v>
      </c>
      <c r="C11" s="311">
        <v>110</v>
      </c>
      <c r="D11" s="311"/>
      <c r="E11" s="312"/>
      <c r="F11" s="312"/>
      <c r="G11" s="313"/>
      <c r="H11" s="313"/>
      <c r="I11" s="313"/>
      <c r="J11" s="313"/>
      <c r="K11" s="311"/>
    </row>
    <row r="12" spans="1:11" ht="18" customHeight="1">
      <c r="A12" s="314"/>
      <c r="B12" s="311" t="s">
        <v>275</v>
      </c>
      <c r="C12" s="315">
        <v>120</v>
      </c>
      <c r="D12" s="315"/>
      <c r="E12" s="312">
        <f>SUM(F12:J12)</f>
        <v>26837539</v>
      </c>
      <c r="F12" s="313">
        <f>SUM(F13+F14+F15+F16)</f>
        <v>23301000</v>
      </c>
      <c r="G12" s="313">
        <f>SUM(G17)</f>
        <v>1122307</v>
      </c>
      <c r="H12" s="315" t="s">
        <v>11</v>
      </c>
      <c r="I12" s="316"/>
      <c r="J12" s="313">
        <f>SUM(J18+J19)</f>
        <v>2414232</v>
      </c>
      <c r="K12" s="317"/>
    </row>
    <row r="13" spans="1:11" ht="67.5" customHeight="1">
      <c r="A13" s="315" t="s">
        <v>105</v>
      </c>
      <c r="B13" s="315" t="s">
        <v>184</v>
      </c>
      <c r="C13" s="315"/>
      <c r="D13" s="315">
        <v>130</v>
      </c>
      <c r="E13" s="318">
        <f>J13+F13</f>
        <v>6366600</v>
      </c>
      <c r="F13" s="318">
        <v>6366600</v>
      </c>
      <c r="G13" s="313"/>
      <c r="H13" s="313"/>
      <c r="I13" s="313"/>
      <c r="J13" s="313"/>
      <c r="K13" s="311"/>
    </row>
    <row r="14" spans="1:11" ht="123" customHeight="1">
      <c r="A14" s="315" t="s">
        <v>221</v>
      </c>
      <c r="B14" s="315" t="s">
        <v>223</v>
      </c>
      <c r="C14" s="315"/>
      <c r="D14" s="315">
        <v>130</v>
      </c>
      <c r="E14" s="318">
        <f>J14+F14</f>
        <v>12679300</v>
      </c>
      <c r="F14" s="318">
        <v>12679300</v>
      </c>
      <c r="G14" s="313"/>
      <c r="H14" s="313"/>
      <c r="I14" s="313"/>
      <c r="J14" s="313"/>
      <c r="K14" s="311"/>
    </row>
    <row r="15" spans="1:11" ht="126" customHeight="1">
      <c r="A15" s="314" t="s">
        <v>222</v>
      </c>
      <c r="B15" s="315" t="s">
        <v>176</v>
      </c>
      <c r="C15" s="315"/>
      <c r="D15" s="315">
        <v>130</v>
      </c>
      <c r="E15" s="318">
        <f>J15+F15</f>
        <v>199000</v>
      </c>
      <c r="F15" s="318">
        <v>199000</v>
      </c>
      <c r="G15" s="313"/>
      <c r="H15" s="313"/>
      <c r="I15" s="313"/>
      <c r="J15" s="313"/>
      <c r="K15" s="311"/>
    </row>
    <row r="16" spans="1:11" ht="123" customHeight="1">
      <c r="A16" s="315" t="s">
        <v>371</v>
      </c>
      <c r="B16" s="315" t="s">
        <v>223</v>
      </c>
      <c r="C16" s="315"/>
      <c r="D16" s="315">
        <v>130</v>
      </c>
      <c r="E16" s="318">
        <f>J16+F16</f>
        <v>4056100</v>
      </c>
      <c r="F16" s="318">
        <v>4056100</v>
      </c>
      <c r="G16" s="313"/>
      <c r="H16" s="313"/>
      <c r="I16" s="313"/>
      <c r="J16" s="313"/>
      <c r="K16" s="311"/>
    </row>
    <row r="17" spans="1:11" ht="102.75" customHeight="1">
      <c r="A17" s="315" t="s">
        <v>465</v>
      </c>
      <c r="B17" s="315" t="s">
        <v>475</v>
      </c>
      <c r="C17" s="315"/>
      <c r="D17" s="315">
        <v>180</v>
      </c>
      <c r="E17" s="318"/>
      <c r="F17" s="318"/>
      <c r="G17" s="316">
        <v>1122307</v>
      </c>
      <c r="H17" s="313"/>
      <c r="I17" s="313"/>
      <c r="J17" s="313"/>
      <c r="K17" s="311"/>
    </row>
    <row r="18" spans="1:11" ht="69" customHeight="1">
      <c r="A18" s="319" t="s">
        <v>345</v>
      </c>
      <c r="B18" s="320" t="s">
        <v>344</v>
      </c>
      <c r="C18" s="321"/>
      <c r="D18" s="321">
        <v>130</v>
      </c>
      <c r="E18" s="322">
        <f>SUM(J18)</f>
        <v>96000</v>
      </c>
      <c r="F18" s="322"/>
      <c r="G18" s="323"/>
      <c r="H18" s="324"/>
      <c r="I18" s="324"/>
      <c r="J18" s="323">
        <f>SUM('906.3.005'!B5)</f>
        <v>96000</v>
      </c>
      <c r="K18" s="325"/>
    </row>
    <row r="19" spans="1:11" ht="72.75" customHeight="1">
      <c r="A19" s="314" t="s">
        <v>185</v>
      </c>
      <c r="B19" s="315" t="s">
        <v>276</v>
      </c>
      <c r="C19" s="311"/>
      <c r="D19" s="315">
        <v>130</v>
      </c>
      <c r="E19" s="318">
        <f>J19</f>
        <v>2318232</v>
      </c>
      <c r="F19" s="318"/>
      <c r="G19" s="316"/>
      <c r="H19" s="316"/>
      <c r="I19" s="316"/>
      <c r="J19" s="316">
        <f>SUM('906.3.017'!D4:E4)</f>
        <v>2318232</v>
      </c>
      <c r="K19" s="311"/>
    </row>
    <row r="20" spans="1:11" ht="66" customHeight="1">
      <c r="A20" s="319" t="s">
        <v>377</v>
      </c>
      <c r="B20" s="326" t="s">
        <v>376</v>
      </c>
      <c r="C20" s="321"/>
      <c r="D20" s="321">
        <v>180</v>
      </c>
      <c r="E20" s="322">
        <f>SUM(J20)</f>
        <v>0</v>
      </c>
      <c r="F20" s="321"/>
      <c r="G20" s="321"/>
      <c r="H20" s="321"/>
      <c r="I20" s="321"/>
      <c r="J20" s="321"/>
      <c r="K20" s="321"/>
    </row>
    <row r="21" spans="1:11" ht="27" customHeight="1">
      <c r="A21" s="314"/>
      <c r="B21" s="315" t="s">
        <v>277</v>
      </c>
      <c r="C21" s="315">
        <v>130</v>
      </c>
      <c r="D21" s="315"/>
      <c r="E21" s="318"/>
      <c r="F21" s="318"/>
      <c r="G21" s="316"/>
      <c r="H21" s="316"/>
      <c r="I21" s="316"/>
      <c r="J21" s="313"/>
      <c r="K21" s="311"/>
    </row>
    <row r="22" spans="1:11" ht="60" customHeight="1">
      <c r="A22" s="314"/>
      <c r="B22" s="315" t="s">
        <v>260</v>
      </c>
      <c r="C22" s="315">
        <v>140</v>
      </c>
      <c r="D22" s="315"/>
      <c r="E22" s="318"/>
      <c r="F22" s="315" t="s">
        <v>11</v>
      </c>
      <c r="G22" s="315" t="s">
        <v>11</v>
      </c>
      <c r="H22" s="315" t="s">
        <v>11</v>
      </c>
      <c r="I22" s="315" t="s">
        <v>11</v>
      </c>
      <c r="J22" s="315"/>
      <c r="K22" s="315" t="s">
        <v>11</v>
      </c>
    </row>
    <row r="23" spans="1:11" ht="24" customHeight="1">
      <c r="A23" s="314"/>
      <c r="B23" s="315" t="s">
        <v>261</v>
      </c>
      <c r="C23" s="315">
        <v>150</v>
      </c>
      <c r="D23" s="327">
        <v>180</v>
      </c>
      <c r="E23" s="318"/>
      <c r="F23" s="315" t="s">
        <v>11</v>
      </c>
      <c r="G23" s="316"/>
      <c r="H23" s="315"/>
      <c r="I23" s="315" t="s">
        <v>11</v>
      </c>
      <c r="J23" s="315" t="s">
        <v>11</v>
      </c>
      <c r="K23" s="315" t="s">
        <v>11</v>
      </c>
    </row>
    <row r="24" spans="1:11" ht="23.25" customHeight="1">
      <c r="A24" s="314"/>
      <c r="B24" s="315" t="s">
        <v>262</v>
      </c>
      <c r="C24" s="315">
        <v>160</v>
      </c>
      <c r="D24" s="315"/>
      <c r="E24" s="318"/>
      <c r="F24" s="315" t="s">
        <v>11</v>
      </c>
      <c r="G24" s="315" t="s">
        <v>11</v>
      </c>
      <c r="H24" s="315" t="s">
        <v>11</v>
      </c>
      <c r="I24" s="315" t="s">
        <v>11</v>
      </c>
      <c r="J24" s="315"/>
      <c r="K24" s="315"/>
    </row>
    <row r="25" spans="1:11" ht="21" customHeight="1">
      <c r="A25" s="314"/>
      <c r="B25" s="315" t="s">
        <v>71</v>
      </c>
      <c r="C25" s="315">
        <v>180</v>
      </c>
      <c r="D25" s="315" t="s">
        <v>11</v>
      </c>
      <c r="E25" s="318"/>
      <c r="F25" s="315" t="s">
        <v>11</v>
      </c>
      <c r="G25" s="315" t="s">
        <v>11</v>
      </c>
      <c r="H25" s="315" t="s">
        <v>11</v>
      </c>
      <c r="I25" s="315" t="s">
        <v>11</v>
      </c>
      <c r="J25" s="315"/>
      <c r="K25" s="315" t="s">
        <v>11</v>
      </c>
    </row>
    <row r="26" spans="1:11" ht="17.25" customHeight="1">
      <c r="A26" s="463"/>
      <c r="B26" s="464" t="s">
        <v>278</v>
      </c>
      <c r="C26" s="464"/>
      <c r="D26" s="464"/>
      <c r="E26" s="465">
        <f>SUM(F26:J26)</f>
        <v>26860074.049999997</v>
      </c>
      <c r="F26" s="466">
        <f>SUM(F28+F43+F49+F54)</f>
        <v>23315245.229999997</v>
      </c>
      <c r="G26" s="466">
        <f>SUM(G60)</f>
        <v>1122307</v>
      </c>
      <c r="H26" s="464"/>
      <c r="I26" s="464"/>
      <c r="J26" s="465">
        <f>J68+J63+J72</f>
        <v>2422521.82</v>
      </c>
      <c r="K26" s="464"/>
    </row>
    <row r="27" spans="1:15" ht="14.25" customHeight="1">
      <c r="A27" s="314"/>
      <c r="B27" s="315" t="s">
        <v>279</v>
      </c>
      <c r="C27" s="315"/>
      <c r="D27" s="315"/>
      <c r="E27" s="318"/>
      <c r="F27" s="315"/>
      <c r="G27" s="315"/>
      <c r="H27" s="315"/>
      <c r="I27" s="315"/>
      <c r="J27" s="315"/>
      <c r="K27" s="315"/>
      <c r="O27" s="184"/>
    </row>
    <row r="28" spans="1:15" ht="53.25" customHeight="1">
      <c r="A28" s="309" t="s">
        <v>105</v>
      </c>
      <c r="B28" s="311" t="s">
        <v>104</v>
      </c>
      <c r="C28" s="311"/>
      <c r="D28" s="311"/>
      <c r="E28" s="312">
        <f>E29</f>
        <v>6366600</v>
      </c>
      <c r="F28" s="313">
        <f>F29</f>
        <v>6366600</v>
      </c>
      <c r="G28" s="311"/>
      <c r="H28" s="311"/>
      <c r="I28" s="311"/>
      <c r="J28" s="312"/>
      <c r="K28" s="311"/>
      <c r="O28" s="184"/>
    </row>
    <row r="29" spans="1:11" ht="12.75">
      <c r="A29" s="309"/>
      <c r="B29" s="330" t="s">
        <v>72</v>
      </c>
      <c r="C29" s="330">
        <v>200</v>
      </c>
      <c r="D29" s="330" t="s">
        <v>11</v>
      </c>
      <c r="E29" s="329">
        <f>J29+F29</f>
        <v>6366600</v>
      </c>
      <c r="F29" s="329">
        <f>SUM(F30+F35+F40)</f>
        <v>6366600</v>
      </c>
      <c r="G29" s="330"/>
      <c r="H29" s="330"/>
      <c r="I29" s="330"/>
      <c r="J29" s="328"/>
      <c r="K29" s="330"/>
    </row>
    <row r="30" spans="1:11" ht="11.25" customHeight="1">
      <c r="A30" s="314"/>
      <c r="B30" s="331" t="s">
        <v>73</v>
      </c>
      <c r="C30" s="315">
        <v>210</v>
      </c>
      <c r="D30" s="315">
        <v>110</v>
      </c>
      <c r="E30" s="318">
        <f aca="true" t="shared" si="0" ref="E30:E36">F30+J30</f>
        <v>3462161.12</v>
      </c>
      <c r="F30" s="318">
        <f>F32+F34+F33</f>
        <v>3462161.12</v>
      </c>
      <c r="G30" s="315"/>
      <c r="H30" s="315"/>
      <c r="I30" s="315"/>
      <c r="J30" s="318"/>
      <c r="K30" s="315"/>
    </row>
    <row r="31" spans="1:11" ht="12" customHeight="1">
      <c r="A31" s="314"/>
      <c r="B31" s="315" t="s">
        <v>55</v>
      </c>
      <c r="C31" s="315"/>
      <c r="D31" s="315"/>
      <c r="E31" s="318">
        <f t="shared" si="0"/>
        <v>0</v>
      </c>
      <c r="F31" s="318"/>
      <c r="G31" s="315"/>
      <c r="H31" s="315"/>
      <c r="I31" s="315"/>
      <c r="J31" s="315"/>
      <c r="K31" s="315"/>
    </row>
    <row r="32" spans="1:11" ht="17.25" customHeight="1">
      <c r="A32" s="314" t="s">
        <v>105</v>
      </c>
      <c r="B32" s="315" t="s">
        <v>280</v>
      </c>
      <c r="C32" s="315">
        <v>211</v>
      </c>
      <c r="D32" s="315">
        <v>111</v>
      </c>
      <c r="E32" s="318">
        <f>SUM('111,119,112(211,213,212)'!C10:E10)</f>
        <v>2614800</v>
      </c>
      <c r="F32" s="318">
        <f>SUM(E32)</f>
        <v>2614800</v>
      </c>
      <c r="G32" s="315"/>
      <c r="H32" s="315"/>
      <c r="I32" s="315"/>
      <c r="J32" s="315"/>
      <c r="K32" s="315"/>
    </row>
    <row r="33" spans="1:11" ht="35.25" customHeight="1">
      <c r="A33" s="314" t="s">
        <v>105</v>
      </c>
      <c r="B33" s="315" t="s">
        <v>380</v>
      </c>
      <c r="C33" s="315">
        <v>212</v>
      </c>
      <c r="D33" s="315">
        <v>112</v>
      </c>
      <c r="E33" s="318">
        <f>SUM('111,119,112(211,213,212)'!E50)</f>
        <v>2070</v>
      </c>
      <c r="F33" s="318">
        <f>SUM(E33)</f>
        <v>2070</v>
      </c>
      <c r="G33" s="315"/>
      <c r="H33" s="315"/>
      <c r="I33" s="315"/>
      <c r="J33" s="315"/>
      <c r="K33" s="315"/>
    </row>
    <row r="34" spans="1:11" ht="56.25" customHeight="1">
      <c r="A34" s="314" t="s">
        <v>105</v>
      </c>
      <c r="B34" s="315" t="s">
        <v>281</v>
      </c>
      <c r="C34" s="315">
        <v>213</v>
      </c>
      <c r="D34" s="315">
        <v>119</v>
      </c>
      <c r="E34" s="318">
        <f>SUM(F34)</f>
        <v>845291.1200000001</v>
      </c>
      <c r="F34" s="318">
        <f>SUM('211'!C26:E26)</f>
        <v>845291.1200000001</v>
      </c>
      <c r="G34" s="315"/>
      <c r="H34" s="315"/>
      <c r="I34" s="315"/>
      <c r="J34" s="315"/>
      <c r="K34" s="315"/>
    </row>
    <row r="35" spans="1:11" ht="27" customHeight="1">
      <c r="A35" s="314" t="s">
        <v>105</v>
      </c>
      <c r="B35" s="331" t="s">
        <v>263</v>
      </c>
      <c r="C35" s="315">
        <v>230</v>
      </c>
      <c r="D35" s="315">
        <v>850</v>
      </c>
      <c r="E35" s="318">
        <f t="shared" si="0"/>
        <v>231792</v>
      </c>
      <c r="F35" s="318">
        <f>F37</f>
        <v>231792</v>
      </c>
      <c r="G35" s="315"/>
      <c r="H35" s="315"/>
      <c r="I35" s="315"/>
      <c r="J35" s="315"/>
      <c r="K35" s="315"/>
    </row>
    <row r="36" spans="1:11" ht="12.75">
      <c r="A36" s="314"/>
      <c r="B36" s="315" t="s">
        <v>41</v>
      </c>
      <c r="C36" s="315"/>
      <c r="D36" s="315"/>
      <c r="E36" s="318">
        <f t="shared" si="0"/>
        <v>0</v>
      </c>
      <c r="F36" s="315"/>
      <c r="G36" s="315"/>
      <c r="H36" s="315"/>
      <c r="I36" s="315"/>
      <c r="J36" s="315"/>
      <c r="K36" s="315"/>
    </row>
    <row r="37" spans="1:11" ht="26.25" customHeight="1">
      <c r="A37" s="314" t="s">
        <v>105</v>
      </c>
      <c r="B37" s="315" t="s">
        <v>282</v>
      </c>
      <c r="C37" s="315">
        <v>231</v>
      </c>
      <c r="D37" s="315">
        <v>851</v>
      </c>
      <c r="E37" s="318">
        <f>SUM('113 (290)'!C54)</f>
        <v>231792</v>
      </c>
      <c r="F37" s="316">
        <f>SUM(E37)</f>
        <v>231792</v>
      </c>
      <c r="G37" s="315"/>
      <c r="H37" s="315"/>
      <c r="I37" s="315"/>
      <c r="J37" s="315"/>
      <c r="K37" s="315"/>
    </row>
    <row r="38" spans="1:11" ht="12.75">
      <c r="A38" s="314"/>
      <c r="B38" s="315" t="s">
        <v>283</v>
      </c>
      <c r="C38" s="315">
        <v>232</v>
      </c>
      <c r="D38" s="315">
        <v>852</v>
      </c>
      <c r="E38" s="318"/>
      <c r="F38" s="315"/>
      <c r="G38" s="315"/>
      <c r="H38" s="315"/>
      <c r="I38" s="315"/>
      <c r="J38" s="315"/>
      <c r="K38" s="315"/>
    </row>
    <row r="39" spans="1:11" ht="16.5" customHeight="1">
      <c r="A39" s="314"/>
      <c r="B39" s="315" t="s">
        <v>284</v>
      </c>
      <c r="C39" s="315">
        <v>233</v>
      </c>
      <c r="D39" s="315">
        <v>853</v>
      </c>
      <c r="E39" s="318"/>
      <c r="F39" s="315"/>
      <c r="G39" s="315"/>
      <c r="H39" s="315"/>
      <c r="I39" s="315"/>
      <c r="J39" s="315"/>
      <c r="K39" s="315"/>
    </row>
    <row r="40" spans="1:11" ht="23.25" customHeight="1">
      <c r="A40" s="314"/>
      <c r="B40" s="331" t="s">
        <v>74</v>
      </c>
      <c r="C40" s="315">
        <v>260</v>
      </c>
      <c r="D40" s="315" t="s">
        <v>1</v>
      </c>
      <c r="E40" s="318">
        <f>J40+F40</f>
        <v>2672646.88</v>
      </c>
      <c r="F40" s="318">
        <f>SUM(F42)</f>
        <v>2672646.88</v>
      </c>
      <c r="G40" s="315"/>
      <c r="H40" s="318"/>
      <c r="I40" s="318"/>
      <c r="J40" s="332"/>
      <c r="K40" s="315"/>
    </row>
    <row r="41" spans="1:11" ht="12.75">
      <c r="A41" s="314"/>
      <c r="B41" s="315" t="s">
        <v>41</v>
      </c>
      <c r="C41" s="315"/>
      <c r="D41" s="315"/>
      <c r="E41" s="318"/>
      <c r="F41" s="318"/>
      <c r="G41" s="315"/>
      <c r="H41" s="318"/>
      <c r="I41" s="318"/>
      <c r="J41" s="332"/>
      <c r="K41" s="315"/>
    </row>
    <row r="42" spans="1:11" ht="45">
      <c r="A42" s="314" t="s">
        <v>105</v>
      </c>
      <c r="B42" s="315" t="s">
        <v>285</v>
      </c>
      <c r="C42" s="315">
        <v>262</v>
      </c>
      <c r="D42" s="315">
        <v>244</v>
      </c>
      <c r="E42" s="318">
        <f>F42+J42</f>
        <v>2672646.88</v>
      </c>
      <c r="F42" s="316">
        <v>2672646.88</v>
      </c>
      <c r="G42" s="315"/>
      <c r="H42" s="315"/>
      <c r="I42" s="315"/>
      <c r="J42" s="315"/>
      <c r="K42" s="315"/>
    </row>
    <row r="43" spans="1:11" ht="83.25" customHeight="1">
      <c r="A43" s="309" t="s">
        <v>221</v>
      </c>
      <c r="B43" s="311" t="s">
        <v>224</v>
      </c>
      <c r="C43" s="311"/>
      <c r="D43" s="311"/>
      <c r="E43" s="312">
        <f>E44</f>
        <v>12690900.399999999</v>
      </c>
      <c r="F43" s="313">
        <f>F44</f>
        <v>12690900.399999999</v>
      </c>
      <c r="G43" s="311"/>
      <c r="H43" s="311"/>
      <c r="I43" s="311"/>
      <c r="J43" s="312"/>
      <c r="K43" s="311"/>
    </row>
    <row r="44" spans="1:11" ht="17.25" customHeight="1">
      <c r="A44" s="309"/>
      <c r="B44" s="310" t="s">
        <v>72</v>
      </c>
      <c r="C44" s="310">
        <v>200</v>
      </c>
      <c r="D44" s="310" t="s">
        <v>11</v>
      </c>
      <c r="E44" s="329">
        <f>J44+F44</f>
        <v>12690900.399999999</v>
      </c>
      <c r="F44" s="329">
        <f>F45</f>
        <v>12690900.399999999</v>
      </c>
      <c r="G44" s="310"/>
      <c r="H44" s="310"/>
      <c r="I44" s="310"/>
      <c r="J44" s="328"/>
      <c r="K44" s="310"/>
    </row>
    <row r="45" spans="1:11" ht="21.75" customHeight="1">
      <c r="A45" s="314"/>
      <c r="B45" s="331" t="s">
        <v>73</v>
      </c>
      <c r="C45" s="315">
        <v>210</v>
      </c>
      <c r="D45" s="315">
        <v>110</v>
      </c>
      <c r="E45" s="318">
        <f>F45+J45</f>
        <v>12690900.399999999</v>
      </c>
      <c r="F45" s="318">
        <f>F47+F48</f>
        <v>12690900.399999999</v>
      </c>
      <c r="G45" s="315"/>
      <c r="H45" s="315"/>
      <c r="I45" s="315"/>
      <c r="J45" s="318"/>
      <c r="K45" s="315"/>
    </row>
    <row r="46" spans="1:11" ht="17.25" customHeight="1">
      <c r="A46" s="314"/>
      <c r="B46" s="315" t="s">
        <v>55</v>
      </c>
      <c r="C46" s="315"/>
      <c r="D46" s="315"/>
      <c r="E46" s="318"/>
      <c r="F46" s="318"/>
      <c r="G46" s="315"/>
      <c r="H46" s="315"/>
      <c r="I46" s="315"/>
      <c r="J46" s="315"/>
      <c r="K46" s="315"/>
    </row>
    <row r="47" spans="1:11" ht="31.5" customHeight="1">
      <c r="A47" s="314" t="s">
        <v>221</v>
      </c>
      <c r="B47" s="315" t="s">
        <v>280</v>
      </c>
      <c r="C47" s="315">
        <v>211</v>
      </c>
      <c r="D47" s="315">
        <v>111</v>
      </c>
      <c r="E47" s="318">
        <f>F47+J47</f>
        <v>9747209.7</v>
      </c>
      <c r="F47" s="318">
        <f>SUM('211'!C58:E58)</f>
        <v>9747209.7</v>
      </c>
      <c r="G47" s="315"/>
      <c r="H47" s="315"/>
      <c r="I47" s="315"/>
      <c r="J47" s="315"/>
      <c r="K47" s="315"/>
    </row>
    <row r="48" spans="1:11" ht="56.25">
      <c r="A48" s="314" t="s">
        <v>221</v>
      </c>
      <c r="B48" s="315" t="s">
        <v>281</v>
      </c>
      <c r="C48" s="315">
        <v>213</v>
      </c>
      <c r="D48" s="315">
        <v>119</v>
      </c>
      <c r="E48" s="318">
        <f>F48+J48</f>
        <v>2943690.7</v>
      </c>
      <c r="F48" s="318">
        <f>SUM('211'!C69:E69)</f>
        <v>2943690.7</v>
      </c>
      <c r="G48" s="315"/>
      <c r="H48" s="315"/>
      <c r="I48" s="315"/>
      <c r="J48" s="315"/>
      <c r="K48" s="315"/>
    </row>
    <row r="49" spans="1:11" ht="23.25" customHeight="1">
      <c r="A49" s="309" t="s">
        <v>222</v>
      </c>
      <c r="B49" s="311" t="s">
        <v>225</v>
      </c>
      <c r="C49" s="315"/>
      <c r="D49" s="315"/>
      <c r="E49" s="312">
        <f>F49+J49</f>
        <v>199000</v>
      </c>
      <c r="F49" s="312">
        <f>F50</f>
        <v>199000</v>
      </c>
      <c r="G49" s="315"/>
      <c r="H49" s="315"/>
      <c r="I49" s="315"/>
      <c r="J49" s="315"/>
      <c r="K49" s="315"/>
    </row>
    <row r="50" spans="1:11" ht="10.5" customHeight="1">
      <c r="A50" s="309"/>
      <c r="B50" s="310" t="s">
        <v>72</v>
      </c>
      <c r="C50" s="310">
        <v>200</v>
      </c>
      <c r="D50" s="310" t="s">
        <v>11</v>
      </c>
      <c r="E50" s="329">
        <f>J50+F50</f>
        <v>199000</v>
      </c>
      <c r="F50" s="329">
        <f>F51</f>
        <v>199000</v>
      </c>
      <c r="G50" s="310"/>
      <c r="H50" s="310"/>
      <c r="I50" s="310"/>
      <c r="J50" s="328"/>
      <c r="K50" s="310"/>
    </row>
    <row r="51" spans="1:11" ht="16.5" customHeight="1">
      <c r="A51" s="314"/>
      <c r="B51" s="331" t="s">
        <v>74</v>
      </c>
      <c r="C51" s="315">
        <v>260</v>
      </c>
      <c r="D51" s="315" t="s">
        <v>1</v>
      </c>
      <c r="E51" s="318">
        <f>J51+F51</f>
        <v>199000</v>
      </c>
      <c r="F51" s="318">
        <f>SUM(F52)</f>
        <v>199000</v>
      </c>
      <c r="G51" s="315"/>
      <c r="H51" s="318"/>
      <c r="I51" s="318"/>
      <c r="J51" s="332"/>
      <c r="K51" s="315"/>
    </row>
    <row r="52" spans="1:11" ht="54.75" customHeight="1">
      <c r="A52" s="314" t="s">
        <v>222</v>
      </c>
      <c r="B52" s="315" t="s">
        <v>285</v>
      </c>
      <c r="C52" s="315">
        <v>261</v>
      </c>
      <c r="D52" s="315">
        <v>244</v>
      </c>
      <c r="E52" s="318">
        <f>J52+F52</f>
        <v>199000</v>
      </c>
      <c r="F52" s="318">
        <f>SUM('244(310)207'!C30)</f>
        <v>199000</v>
      </c>
      <c r="G52" s="315"/>
      <c r="H52" s="318"/>
      <c r="I52" s="318"/>
      <c r="J52" s="332"/>
      <c r="K52" s="315"/>
    </row>
    <row r="53" spans="1:11" ht="119.25" customHeight="1">
      <c r="A53" s="309" t="s">
        <v>371</v>
      </c>
      <c r="B53" s="311" t="s">
        <v>224</v>
      </c>
      <c r="C53" s="311"/>
      <c r="D53" s="311"/>
      <c r="E53" s="312">
        <f>E54</f>
        <v>4058744.83</v>
      </c>
      <c r="F53" s="313">
        <f>F54</f>
        <v>4058744.83</v>
      </c>
      <c r="G53" s="311"/>
      <c r="H53" s="311"/>
      <c r="I53" s="311"/>
      <c r="J53" s="312"/>
      <c r="K53" s="311"/>
    </row>
    <row r="54" spans="1:11" ht="13.5" customHeight="1">
      <c r="A54" s="309"/>
      <c r="B54" s="310" t="s">
        <v>72</v>
      </c>
      <c r="C54" s="310">
        <v>200</v>
      </c>
      <c r="D54" s="310" t="s">
        <v>11</v>
      </c>
      <c r="E54" s="329">
        <f>J54+F54</f>
        <v>4058744.83</v>
      </c>
      <c r="F54" s="329">
        <f>F55</f>
        <v>4058744.83</v>
      </c>
      <c r="G54" s="310"/>
      <c r="H54" s="310"/>
      <c r="I54" s="310"/>
      <c r="J54" s="328"/>
      <c r="K54" s="310"/>
    </row>
    <row r="55" spans="1:11" ht="21" customHeight="1">
      <c r="A55" s="314"/>
      <c r="B55" s="331" t="s">
        <v>73</v>
      </c>
      <c r="C55" s="315">
        <v>210</v>
      </c>
      <c r="D55" s="315">
        <v>110</v>
      </c>
      <c r="E55" s="318">
        <f>F55+J55</f>
        <v>4058744.83</v>
      </c>
      <c r="F55" s="318">
        <f>SUM(F57+F58)</f>
        <v>4058744.83</v>
      </c>
      <c r="G55" s="315"/>
      <c r="H55" s="315"/>
      <c r="I55" s="315"/>
      <c r="J55" s="318"/>
      <c r="K55" s="315"/>
    </row>
    <row r="56" spans="1:11" ht="21" customHeight="1">
      <c r="A56" s="314"/>
      <c r="B56" s="315" t="s">
        <v>55</v>
      </c>
      <c r="C56" s="315"/>
      <c r="D56" s="315"/>
      <c r="E56" s="318">
        <f>F56+J56</f>
        <v>0</v>
      </c>
      <c r="F56" s="318"/>
      <c r="G56" s="315"/>
      <c r="H56" s="315"/>
      <c r="I56" s="315"/>
      <c r="J56" s="315"/>
      <c r="K56" s="315"/>
    </row>
    <row r="57" spans="1:11" ht="32.25" customHeight="1">
      <c r="A57" s="314" t="s">
        <v>371</v>
      </c>
      <c r="B57" s="315" t="s">
        <v>280</v>
      </c>
      <c r="C57" s="315">
        <v>211</v>
      </c>
      <c r="D57" s="315">
        <v>111</v>
      </c>
      <c r="E57" s="318">
        <f>F57+J57</f>
        <v>3117331.4</v>
      </c>
      <c r="F57" s="318">
        <f>SUM('211'!C107:E107)</f>
        <v>3117331.4</v>
      </c>
      <c r="G57" s="315"/>
      <c r="H57" s="315"/>
      <c r="I57" s="315"/>
      <c r="J57" s="315"/>
      <c r="K57" s="315"/>
    </row>
    <row r="58" spans="1:11" ht="15.75" customHeight="1">
      <c r="A58" s="314" t="s">
        <v>371</v>
      </c>
      <c r="B58" s="315" t="s">
        <v>281</v>
      </c>
      <c r="C58" s="315">
        <v>213</v>
      </c>
      <c r="D58" s="315">
        <v>119</v>
      </c>
      <c r="E58" s="318">
        <f>F58+J58</f>
        <v>941413.43</v>
      </c>
      <c r="F58" s="318">
        <f>SUM('211'!C118:E118)</f>
        <v>941413.43</v>
      </c>
      <c r="G58" s="315"/>
      <c r="H58" s="315"/>
      <c r="I58" s="315"/>
      <c r="J58" s="315"/>
      <c r="K58" s="315"/>
    </row>
    <row r="59" spans="1:11" ht="95.25" customHeight="1">
      <c r="A59" s="309" t="s">
        <v>465</v>
      </c>
      <c r="B59" s="311" t="s">
        <v>476</v>
      </c>
      <c r="C59" s="311"/>
      <c r="D59" s="311"/>
      <c r="E59" s="312">
        <f>E60</f>
        <v>1122307</v>
      </c>
      <c r="F59" s="313"/>
      <c r="G59" s="313">
        <f>SUM(G61)</f>
        <v>1122307</v>
      </c>
      <c r="H59" s="311"/>
      <c r="I59" s="311"/>
      <c r="J59" s="311"/>
      <c r="K59" s="311"/>
    </row>
    <row r="60" spans="1:11" ht="21.75" customHeight="1">
      <c r="A60" s="309"/>
      <c r="B60" s="310" t="s">
        <v>72</v>
      </c>
      <c r="C60" s="310">
        <v>200</v>
      </c>
      <c r="D60" s="310" t="s">
        <v>11</v>
      </c>
      <c r="E60" s="451">
        <f>SUM(G60)</f>
        <v>1122307</v>
      </c>
      <c r="F60" s="451"/>
      <c r="G60" s="451">
        <f>SUM(G61)</f>
        <v>1122307</v>
      </c>
      <c r="H60" s="310"/>
      <c r="I60" s="310"/>
      <c r="J60" s="450"/>
      <c r="K60" s="310"/>
    </row>
    <row r="61" spans="1:11" ht="33" customHeight="1">
      <c r="A61" s="314"/>
      <c r="B61" s="331" t="s">
        <v>74</v>
      </c>
      <c r="C61" s="315">
        <v>260</v>
      </c>
      <c r="D61" s="315" t="s">
        <v>1</v>
      </c>
      <c r="E61" s="318">
        <f>SUM(G61)</f>
        <v>1122307</v>
      </c>
      <c r="F61" s="318"/>
      <c r="G61" s="316">
        <f>SUM(G62)</f>
        <v>1122307</v>
      </c>
      <c r="H61" s="318"/>
      <c r="I61" s="318"/>
      <c r="J61" s="332"/>
      <c r="K61" s="315"/>
    </row>
    <row r="62" spans="1:11" ht="43.5" customHeight="1">
      <c r="A62" s="314" t="s">
        <v>465</v>
      </c>
      <c r="B62" s="315" t="s">
        <v>285</v>
      </c>
      <c r="C62" s="315">
        <v>261</v>
      </c>
      <c r="D62" s="315">
        <v>244</v>
      </c>
      <c r="E62" s="318">
        <f>SUM(G62)</f>
        <v>1122307</v>
      </c>
      <c r="F62" s="318"/>
      <c r="G62" s="316">
        <v>1122307</v>
      </c>
      <c r="H62" s="318"/>
      <c r="I62" s="318"/>
      <c r="J62" s="332"/>
      <c r="K62" s="315"/>
    </row>
    <row r="63" spans="1:11" ht="66.75" customHeight="1">
      <c r="A63" s="333" t="s">
        <v>345</v>
      </c>
      <c r="B63" s="320" t="s">
        <v>350</v>
      </c>
      <c r="C63" s="321"/>
      <c r="D63" s="321"/>
      <c r="E63" s="334">
        <f>E64</f>
        <v>96000</v>
      </c>
      <c r="F63" s="334"/>
      <c r="G63" s="325"/>
      <c r="H63" s="334"/>
      <c r="I63" s="334"/>
      <c r="J63" s="334">
        <f>J64</f>
        <v>96000</v>
      </c>
      <c r="K63" s="321"/>
    </row>
    <row r="64" spans="1:11" ht="28.5" customHeight="1">
      <c r="A64" s="333"/>
      <c r="B64" s="335" t="s">
        <v>72</v>
      </c>
      <c r="C64" s="336">
        <v>200</v>
      </c>
      <c r="D64" s="336" t="s">
        <v>11</v>
      </c>
      <c r="E64" s="337">
        <f>J64+F64</f>
        <v>96000</v>
      </c>
      <c r="F64" s="337"/>
      <c r="G64" s="336"/>
      <c r="H64" s="336"/>
      <c r="I64" s="336"/>
      <c r="J64" s="338">
        <f>J65</f>
        <v>96000</v>
      </c>
      <c r="K64" s="336"/>
    </row>
    <row r="65" spans="1:11" ht="22.5">
      <c r="A65" s="319"/>
      <c r="B65" s="339" t="s">
        <v>74</v>
      </c>
      <c r="C65" s="321">
        <v>260</v>
      </c>
      <c r="D65" s="321" t="s">
        <v>1</v>
      </c>
      <c r="E65" s="322">
        <f>J65+F65</f>
        <v>96000</v>
      </c>
      <c r="F65" s="322"/>
      <c r="G65" s="321"/>
      <c r="H65" s="322"/>
      <c r="I65" s="322"/>
      <c r="J65" s="322">
        <f>SUM(J66:J66)</f>
        <v>96000</v>
      </c>
      <c r="K65" s="321"/>
    </row>
    <row r="66" spans="1:11" ht="42.75" customHeight="1">
      <c r="A66" s="319" t="s">
        <v>345</v>
      </c>
      <c r="B66" s="326" t="s">
        <v>285</v>
      </c>
      <c r="C66" s="321">
        <v>262</v>
      </c>
      <c r="D66" s="321">
        <v>244</v>
      </c>
      <c r="E66" s="322">
        <f>J66+F66</f>
        <v>96000</v>
      </c>
      <c r="F66" s="322"/>
      <c r="G66" s="321"/>
      <c r="H66" s="322"/>
      <c r="I66" s="322"/>
      <c r="J66" s="322">
        <v>96000</v>
      </c>
      <c r="K66" s="321"/>
    </row>
    <row r="67" spans="1:11" ht="172.5" customHeight="1">
      <c r="A67" s="314"/>
      <c r="B67" s="311" t="s">
        <v>226</v>
      </c>
      <c r="C67" s="315"/>
      <c r="D67" s="315"/>
      <c r="E67" s="312">
        <f>E68</f>
        <v>2324521.82</v>
      </c>
      <c r="F67" s="312"/>
      <c r="G67" s="311"/>
      <c r="H67" s="312"/>
      <c r="I67" s="312"/>
      <c r="J67" s="312">
        <f>J68</f>
        <v>2324521.82</v>
      </c>
      <c r="K67" s="315"/>
    </row>
    <row r="68" spans="1:11" ht="18" customHeight="1">
      <c r="A68" s="309" t="s">
        <v>185</v>
      </c>
      <c r="B68" s="310" t="s">
        <v>72</v>
      </c>
      <c r="C68" s="310">
        <v>200</v>
      </c>
      <c r="D68" s="310" t="s">
        <v>11</v>
      </c>
      <c r="E68" s="329">
        <f>J68+F68</f>
        <v>2324521.82</v>
      </c>
      <c r="F68" s="329"/>
      <c r="G68" s="310"/>
      <c r="H68" s="310"/>
      <c r="I68" s="310"/>
      <c r="J68" s="328">
        <f>J69</f>
        <v>2324521.82</v>
      </c>
      <c r="K68" s="310"/>
    </row>
    <row r="69" spans="1:11" ht="29.25" customHeight="1">
      <c r="A69" s="309"/>
      <c r="B69" s="331" t="s">
        <v>74</v>
      </c>
      <c r="C69" s="315">
        <v>260</v>
      </c>
      <c r="D69" s="315" t="s">
        <v>1</v>
      </c>
      <c r="E69" s="318">
        <f>J69+F69</f>
        <v>2324521.82</v>
      </c>
      <c r="F69" s="318"/>
      <c r="G69" s="315"/>
      <c r="H69" s="318"/>
      <c r="I69" s="318"/>
      <c r="J69" s="318">
        <f>J70</f>
        <v>2324521.82</v>
      </c>
      <c r="K69" s="315"/>
    </row>
    <row r="70" spans="1:11" ht="45">
      <c r="A70" s="314"/>
      <c r="B70" s="315" t="s">
        <v>285</v>
      </c>
      <c r="C70" s="315">
        <v>261</v>
      </c>
      <c r="D70" s="315">
        <v>244</v>
      </c>
      <c r="E70" s="318">
        <f>J70+F70</f>
        <v>2324521.82</v>
      </c>
      <c r="F70" s="318"/>
      <c r="G70" s="315"/>
      <c r="H70" s="318"/>
      <c r="I70" s="318"/>
      <c r="J70" s="318">
        <f>SUM('340 РП'!C42)</f>
        <v>2324521.82</v>
      </c>
      <c r="K70" s="315"/>
    </row>
    <row r="71" spans="1:11" ht="292.5" customHeight="1">
      <c r="A71" s="333" t="s">
        <v>377</v>
      </c>
      <c r="B71" s="340" t="s">
        <v>378</v>
      </c>
      <c r="C71" s="321"/>
      <c r="D71" s="321"/>
      <c r="E71" s="322"/>
      <c r="F71" s="322"/>
      <c r="G71" s="321"/>
      <c r="H71" s="322"/>
      <c r="I71" s="322"/>
      <c r="J71" s="322"/>
      <c r="K71" s="321"/>
    </row>
    <row r="72" spans="1:11" ht="12.75">
      <c r="A72" s="319"/>
      <c r="B72" s="335" t="s">
        <v>72</v>
      </c>
      <c r="C72" s="336">
        <v>200</v>
      </c>
      <c r="D72" s="336" t="s">
        <v>11</v>
      </c>
      <c r="E72" s="337">
        <f>J72+F72</f>
        <v>2000</v>
      </c>
      <c r="F72" s="337"/>
      <c r="G72" s="336"/>
      <c r="H72" s="336"/>
      <c r="I72" s="336"/>
      <c r="J72" s="338">
        <f>J73</f>
        <v>2000</v>
      </c>
      <c r="K72" s="336"/>
    </row>
    <row r="73" spans="1:11" ht="28.5" customHeight="1">
      <c r="A73" s="319"/>
      <c r="B73" s="339" t="s">
        <v>74</v>
      </c>
      <c r="C73" s="321">
        <v>260</v>
      </c>
      <c r="D73" s="321" t="s">
        <v>1</v>
      </c>
      <c r="E73" s="322">
        <f>J73+F73</f>
        <v>2000</v>
      </c>
      <c r="F73" s="322"/>
      <c r="G73" s="321"/>
      <c r="H73" s="322"/>
      <c r="I73" s="322"/>
      <c r="J73" s="322">
        <f>SUM(J74:J74)</f>
        <v>2000</v>
      </c>
      <c r="K73" s="321"/>
    </row>
    <row r="74" spans="1:11" ht="44.25" customHeight="1">
      <c r="A74" s="319" t="s">
        <v>377</v>
      </c>
      <c r="B74" s="326" t="s">
        <v>285</v>
      </c>
      <c r="C74" s="321">
        <v>262</v>
      </c>
      <c r="D74" s="321">
        <v>244</v>
      </c>
      <c r="E74" s="322">
        <f>J74+F74</f>
        <v>2000</v>
      </c>
      <c r="F74" s="322"/>
      <c r="G74" s="321"/>
      <c r="H74" s="322"/>
      <c r="I74" s="322"/>
      <c r="J74" s="322">
        <v>2000</v>
      </c>
      <c r="K74" s="321"/>
    </row>
    <row r="75" spans="1:11" ht="11.25" customHeight="1">
      <c r="A75" s="319"/>
      <c r="B75" s="311" t="s">
        <v>18</v>
      </c>
      <c r="C75" s="311">
        <v>500</v>
      </c>
      <c r="D75" s="311" t="s">
        <v>11</v>
      </c>
      <c r="E75" s="484">
        <f>SUM(F75+J75)</f>
        <v>22535.05</v>
      </c>
      <c r="F75" s="484">
        <f>SUM(F76:F79)</f>
        <v>14245.23</v>
      </c>
      <c r="G75" s="484"/>
      <c r="H75" s="484"/>
      <c r="I75" s="484"/>
      <c r="J75" s="484">
        <f>SUM(J76:J79)</f>
        <v>8289.82</v>
      </c>
      <c r="K75" s="313"/>
    </row>
    <row r="76" spans="1:11" ht="128.25" customHeight="1">
      <c r="A76" s="314" t="s">
        <v>221</v>
      </c>
      <c r="B76" s="326" t="s">
        <v>227</v>
      </c>
      <c r="C76" s="315">
        <v>510</v>
      </c>
      <c r="D76" s="315"/>
      <c r="E76" s="485">
        <f>SUM(F76:K76)</f>
        <v>11600.4</v>
      </c>
      <c r="F76" s="485">
        <v>11600.4</v>
      </c>
      <c r="G76" s="485"/>
      <c r="H76" s="485"/>
      <c r="I76" s="485"/>
      <c r="J76" s="485"/>
      <c r="K76" s="316"/>
    </row>
    <row r="77" spans="1:11" ht="120" customHeight="1">
      <c r="A77" s="314" t="s">
        <v>371</v>
      </c>
      <c r="B77" s="326" t="s">
        <v>227</v>
      </c>
      <c r="C77" s="315">
        <v>510</v>
      </c>
      <c r="D77" s="315"/>
      <c r="E77" s="323">
        <f>SUM(F77:K77)</f>
        <v>2644.83</v>
      </c>
      <c r="F77" s="323">
        <v>2644.83</v>
      </c>
      <c r="G77" s="323"/>
      <c r="H77" s="323"/>
      <c r="I77" s="323"/>
      <c r="J77" s="323"/>
      <c r="K77" s="316"/>
    </row>
    <row r="78" spans="1:11" ht="74.25" customHeight="1">
      <c r="A78" s="314" t="s">
        <v>185</v>
      </c>
      <c r="B78" s="326" t="s">
        <v>233</v>
      </c>
      <c r="C78" s="315">
        <v>520</v>
      </c>
      <c r="D78" s="315"/>
      <c r="E78" s="323">
        <f>SUM(F78:K78)</f>
        <v>6289.82</v>
      </c>
      <c r="F78" s="323"/>
      <c r="G78" s="323"/>
      <c r="H78" s="323"/>
      <c r="I78" s="323"/>
      <c r="J78" s="323">
        <v>6289.82</v>
      </c>
      <c r="K78" s="316"/>
    </row>
    <row r="79" spans="1:11" ht="67.5">
      <c r="A79" s="314" t="s">
        <v>377</v>
      </c>
      <c r="B79" s="326" t="s">
        <v>379</v>
      </c>
      <c r="C79" s="315">
        <v>520</v>
      </c>
      <c r="D79" s="315"/>
      <c r="E79" s="323">
        <f>SUM(F79:J79)</f>
        <v>2000</v>
      </c>
      <c r="F79" s="323"/>
      <c r="G79" s="323"/>
      <c r="H79" s="323"/>
      <c r="I79" s="323"/>
      <c r="J79" s="323">
        <v>2000</v>
      </c>
      <c r="K79" s="316"/>
    </row>
    <row r="80" ht="123.75" customHeight="1">
      <c r="A80" s="288"/>
    </row>
    <row r="81" ht="122.25" customHeight="1"/>
  </sheetData>
  <sheetProtection/>
  <mergeCells count="25">
    <mergeCell ref="J1:K1"/>
    <mergeCell ref="B2:H2"/>
    <mergeCell ref="A4:A7"/>
    <mergeCell ref="B4:B7"/>
    <mergeCell ref="C4:C7"/>
    <mergeCell ref="D4:D7"/>
    <mergeCell ref="E4:K4"/>
    <mergeCell ref="E5:E7"/>
    <mergeCell ref="F5:K5"/>
    <mergeCell ref="A9:A10"/>
    <mergeCell ref="C9:C10"/>
    <mergeCell ref="D9:D10"/>
    <mergeCell ref="E9:E10"/>
    <mergeCell ref="F9:F10"/>
    <mergeCell ref="B1:H1"/>
    <mergeCell ref="G9:G10"/>
    <mergeCell ref="H9:H10"/>
    <mergeCell ref="I9:I10"/>
    <mergeCell ref="J9:J10"/>
    <mergeCell ref="K9:K10"/>
    <mergeCell ref="F6:F7"/>
    <mergeCell ref="G6:G7"/>
    <mergeCell ref="H6:H7"/>
    <mergeCell ref="I6:I7"/>
    <mergeCell ref="J6:K6"/>
  </mergeCells>
  <printOptions/>
  <pageMargins left="0.2" right="0.2" top="0.36" bottom="0.48" header="0.2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77"/>
  <sheetViews>
    <sheetView zoomScalePageLayoutView="0" workbookViewId="0" topLeftCell="A74">
      <selection activeCell="A1" sqref="A1:K77"/>
    </sheetView>
  </sheetViews>
  <sheetFormatPr defaultColWidth="9.00390625" defaultRowHeight="12.75"/>
  <cols>
    <col min="1" max="1" width="7.875" style="0" customWidth="1"/>
    <col min="2" max="2" width="22.00390625" style="0" customWidth="1"/>
    <col min="3" max="3" width="4.00390625" style="0" customWidth="1"/>
    <col min="4" max="4" width="5.00390625" style="0" customWidth="1"/>
    <col min="5" max="5" width="11.00390625" style="0" customWidth="1"/>
    <col min="6" max="6" width="11.25390625" style="0" customWidth="1"/>
    <col min="7" max="7" width="8.875" style="0" customWidth="1"/>
    <col min="8" max="8" width="7.375" style="0" customWidth="1"/>
    <col min="9" max="9" width="5.125" style="0" customWidth="1"/>
    <col min="10" max="10" width="10.375" style="0" customWidth="1"/>
    <col min="11" max="11" width="4.875" style="0" customWidth="1"/>
    <col min="13" max="13" width="10.625" style="0" bestFit="1" customWidth="1"/>
  </cols>
  <sheetData>
    <row r="1" spans="1:11" ht="36.75" customHeight="1">
      <c r="A1" s="135"/>
      <c r="B1" s="524" t="s">
        <v>63</v>
      </c>
      <c r="C1" s="524"/>
      <c r="D1" s="524"/>
      <c r="E1" s="524"/>
      <c r="F1" s="524"/>
      <c r="G1" s="524"/>
      <c r="H1" s="524"/>
      <c r="I1" s="119"/>
      <c r="J1" s="521" t="s">
        <v>96</v>
      </c>
      <c r="K1" s="521"/>
    </row>
    <row r="2" spans="1:11" ht="18" customHeight="1">
      <c r="A2" s="135"/>
      <c r="B2" s="525" t="s">
        <v>474</v>
      </c>
      <c r="C2" s="525"/>
      <c r="D2" s="525"/>
      <c r="E2" s="525"/>
      <c r="F2" s="525"/>
      <c r="G2" s="525"/>
      <c r="H2" s="525"/>
      <c r="I2" s="119"/>
      <c r="J2" s="119"/>
      <c r="K2" s="119"/>
    </row>
    <row r="3" spans="1:11" ht="12.75" customHeight="1">
      <c r="A3" s="523" t="s">
        <v>220</v>
      </c>
      <c r="B3" s="517" t="s">
        <v>39</v>
      </c>
      <c r="C3" s="517" t="s">
        <v>16</v>
      </c>
      <c r="D3" s="517" t="s">
        <v>75</v>
      </c>
      <c r="E3" s="517" t="s">
        <v>64</v>
      </c>
      <c r="F3" s="517"/>
      <c r="G3" s="517"/>
      <c r="H3" s="517"/>
      <c r="I3" s="517"/>
      <c r="J3" s="517"/>
      <c r="K3" s="517"/>
    </row>
    <row r="4" spans="1:11" ht="12.75">
      <c r="A4" s="523"/>
      <c r="B4" s="517"/>
      <c r="C4" s="517"/>
      <c r="D4" s="517"/>
      <c r="E4" s="517" t="s">
        <v>65</v>
      </c>
      <c r="F4" s="517" t="s">
        <v>42</v>
      </c>
      <c r="G4" s="517"/>
      <c r="H4" s="517"/>
      <c r="I4" s="517"/>
      <c r="J4" s="517"/>
      <c r="K4" s="517"/>
    </row>
    <row r="5" spans="1:11" ht="12.75" customHeight="1">
      <c r="A5" s="523"/>
      <c r="B5" s="517"/>
      <c r="C5" s="517"/>
      <c r="D5" s="517"/>
      <c r="E5" s="517"/>
      <c r="F5" s="517" t="s">
        <v>77</v>
      </c>
      <c r="G5" s="517" t="s">
        <v>228</v>
      </c>
      <c r="H5" s="517" t="s">
        <v>76</v>
      </c>
      <c r="I5" s="517" t="s">
        <v>66</v>
      </c>
      <c r="J5" s="517" t="s">
        <v>67</v>
      </c>
      <c r="K5" s="517"/>
    </row>
    <row r="6" spans="1:11" ht="90" customHeight="1">
      <c r="A6" s="523"/>
      <c r="B6" s="517"/>
      <c r="C6" s="517"/>
      <c r="D6" s="517"/>
      <c r="E6" s="517"/>
      <c r="F6" s="517"/>
      <c r="G6" s="517"/>
      <c r="H6" s="517"/>
      <c r="I6" s="517"/>
      <c r="J6" s="307" t="s">
        <v>65</v>
      </c>
      <c r="K6" s="307" t="s">
        <v>68</v>
      </c>
    </row>
    <row r="7" spans="1:11" ht="12.75">
      <c r="A7" s="308">
        <v>1</v>
      </c>
      <c r="B7" s="307">
        <v>2</v>
      </c>
      <c r="C7" s="307">
        <v>3</v>
      </c>
      <c r="D7" s="307">
        <v>4</v>
      </c>
      <c r="E7" s="307">
        <v>5</v>
      </c>
      <c r="F7" s="307">
        <v>6</v>
      </c>
      <c r="G7" s="307">
        <v>7</v>
      </c>
      <c r="H7" s="307">
        <v>8</v>
      </c>
      <c r="I7" s="307">
        <v>9</v>
      </c>
      <c r="J7" s="307">
        <v>10</v>
      </c>
      <c r="K7" s="307">
        <v>11</v>
      </c>
    </row>
    <row r="8" spans="1:11" ht="25.5" customHeight="1">
      <c r="A8" s="518"/>
      <c r="B8" s="464" t="s">
        <v>69</v>
      </c>
      <c r="C8" s="516">
        <v>100</v>
      </c>
      <c r="D8" s="516" t="s">
        <v>11</v>
      </c>
      <c r="E8" s="519">
        <f>SUM(F8:J9)</f>
        <v>27545563</v>
      </c>
      <c r="F8" s="519">
        <f>SUM(F11)</f>
        <v>23821550</v>
      </c>
      <c r="G8" s="515">
        <f>SUM(G11)</f>
        <v>1170389</v>
      </c>
      <c r="H8" s="515"/>
      <c r="I8" s="515"/>
      <c r="J8" s="515">
        <f>J11</f>
        <v>2553624</v>
      </c>
      <c r="K8" s="516"/>
    </row>
    <row r="9" spans="1:11" ht="9.75" customHeight="1">
      <c r="A9" s="518"/>
      <c r="B9" s="464" t="s">
        <v>42</v>
      </c>
      <c r="C9" s="516"/>
      <c r="D9" s="516"/>
      <c r="E9" s="519"/>
      <c r="F9" s="519"/>
      <c r="G9" s="515"/>
      <c r="H9" s="515"/>
      <c r="I9" s="515"/>
      <c r="J9" s="515"/>
      <c r="K9" s="516"/>
    </row>
    <row r="10" spans="1:11" ht="12.75">
      <c r="A10" s="309"/>
      <c r="B10" s="309" t="s">
        <v>70</v>
      </c>
      <c r="C10" s="311">
        <v>110</v>
      </c>
      <c r="D10" s="311"/>
      <c r="E10" s="312"/>
      <c r="F10" s="312"/>
      <c r="G10" s="313"/>
      <c r="H10" s="313"/>
      <c r="I10" s="313"/>
      <c r="J10" s="313"/>
      <c r="K10" s="311"/>
    </row>
    <row r="11" spans="1:11" ht="23.25" customHeight="1">
      <c r="A11" s="314"/>
      <c r="B11" s="311" t="s">
        <v>275</v>
      </c>
      <c r="C11" s="315">
        <v>120</v>
      </c>
      <c r="D11" s="315"/>
      <c r="E11" s="312">
        <f>SUM(F11:J11)</f>
        <v>27545563</v>
      </c>
      <c r="F11" s="313">
        <f>SUM(F12+F13+F14+F15)</f>
        <v>23821550</v>
      </c>
      <c r="G11" s="313">
        <f>SUM(G16)</f>
        <v>1170389</v>
      </c>
      <c r="H11" s="315" t="s">
        <v>11</v>
      </c>
      <c r="I11" s="316"/>
      <c r="J11" s="313">
        <f>SUM(J17+J18)</f>
        <v>2553624</v>
      </c>
      <c r="K11" s="317"/>
    </row>
    <row r="12" spans="1:11" ht="63" customHeight="1">
      <c r="A12" s="315" t="s">
        <v>105</v>
      </c>
      <c r="B12" s="315" t="s">
        <v>184</v>
      </c>
      <c r="C12" s="315"/>
      <c r="D12" s="315">
        <v>130</v>
      </c>
      <c r="E12" s="318">
        <f>J12+F12</f>
        <v>6468200</v>
      </c>
      <c r="F12" s="318">
        <v>6468200</v>
      </c>
      <c r="G12" s="313"/>
      <c r="H12" s="313"/>
      <c r="I12" s="313"/>
      <c r="J12" s="313"/>
      <c r="K12" s="311"/>
    </row>
    <row r="13" spans="1:11" ht="123" customHeight="1">
      <c r="A13" s="315" t="s">
        <v>221</v>
      </c>
      <c r="B13" s="315" t="s">
        <v>223</v>
      </c>
      <c r="C13" s="315"/>
      <c r="D13" s="315">
        <v>130</v>
      </c>
      <c r="E13" s="318">
        <f>J13+F13</f>
        <v>12959200</v>
      </c>
      <c r="F13" s="318">
        <v>12959200</v>
      </c>
      <c r="G13" s="313"/>
      <c r="H13" s="313"/>
      <c r="I13" s="313"/>
      <c r="J13" s="313"/>
      <c r="K13" s="311"/>
    </row>
    <row r="14" spans="1:11" ht="129.75" customHeight="1">
      <c r="A14" s="314" t="s">
        <v>222</v>
      </c>
      <c r="B14" s="315" t="s">
        <v>176</v>
      </c>
      <c r="C14" s="315"/>
      <c r="D14" s="315">
        <v>130</v>
      </c>
      <c r="E14" s="318">
        <f>J14+F14</f>
        <v>206950</v>
      </c>
      <c r="F14" s="318">
        <v>206950</v>
      </c>
      <c r="G14" s="313"/>
      <c r="H14" s="313"/>
      <c r="I14" s="313"/>
      <c r="J14" s="313"/>
      <c r="K14" s="311"/>
    </row>
    <row r="15" spans="1:11" ht="122.25" customHeight="1">
      <c r="A15" s="315" t="s">
        <v>371</v>
      </c>
      <c r="B15" s="315" t="s">
        <v>223</v>
      </c>
      <c r="C15" s="315"/>
      <c r="D15" s="315">
        <v>130</v>
      </c>
      <c r="E15" s="318">
        <f>J15+F15</f>
        <v>4187200</v>
      </c>
      <c r="F15" s="318">
        <v>4187200</v>
      </c>
      <c r="G15" s="313"/>
      <c r="H15" s="313"/>
      <c r="I15" s="313"/>
      <c r="J15" s="313"/>
      <c r="K15" s="311"/>
    </row>
    <row r="16" spans="1:11" ht="99.75" customHeight="1">
      <c r="A16" s="315" t="s">
        <v>465</v>
      </c>
      <c r="B16" s="315" t="s">
        <v>475</v>
      </c>
      <c r="C16" s="315"/>
      <c r="D16" s="315">
        <v>180</v>
      </c>
      <c r="E16" s="318">
        <f>SUM(G16)</f>
        <v>1170389</v>
      </c>
      <c r="F16" s="318"/>
      <c r="G16" s="316">
        <v>1170389</v>
      </c>
      <c r="H16" s="313"/>
      <c r="I16" s="313"/>
      <c r="J16" s="313"/>
      <c r="K16" s="311"/>
    </row>
    <row r="17" spans="1:11" ht="69" customHeight="1">
      <c r="A17" s="319" t="s">
        <v>345</v>
      </c>
      <c r="B17" s="320" t="s">
        <v>344</v>
      </c>
      <c r="C17" s="321"/>
      <c r="D17" s="321">
        <v>130</v>
      </c>
      <c r="E17" s="322">
        <f>SUM(J17)</f>
        <v>96000</v>
      </c>
      <c r="F17" s="322"/>
      <c r="G17" s="323"/>
      <c r="H17" s="324"/>
      <c r="I17" s="324"/>
      <c r="J17" s="323">
        <v>96000</v>
      </c>
      <c r="K17" s="325"/>
    </row>
    <row r="18" spans="1:11" ht="72.75" customHeight="1">
      <c r="A18" s="314" t="s">
        <v>185</v>
      </c>
      <c r="B18" s="315" t="s">
        <v>276</v>
      </c>
      <c r="C18" s="311"/>
      <c r="D18" s="315">
        <v>130</v>
      </c>
      <c r="E18" s="318">
        <f>J18</f>
        <v>2457624</v>
      </c>
      <c r="F18" s="318"/>
      <c r="G18" s="316"/>
      <c r="H18" s="316"/>
      <c r="I18" s="316"/>
      <c r="J18" s="316">
        <v>2457624</v>
      </c>
      <c r="K18" s="311"/>
    </row>
    <row r="19" spans="1:11" ht="63" customHeight="1">
      <c r="A19" s="319" t="s">
        <v>377</v>
      </c>
      <c r="B19" s="326" t="s">
        <v>376</v>
      </c>
      <c r="C19" s="321"/>
      <c r="D19" s="321">
        <v>180</v>
      </c>
      <c r="E19" s="322">
        <f>SUM(J19)</f>
        <v>0</v>
      </c>
      <c r="F19" s="321"/>
      <c r="G19" s="321"/>
      <c r="H19" s="321"/>
      <c r="I19" s="321"/>
      <c r="J19" s="321"/>
      <c r="K19" s="321"/>
    </row>
    <row r="20" spans="1:11" ht="33" customHeight="1">
      <c r="A20" s="314"/>
      <c r="B20" s="315" t="s">
        <v>277</v>
      </c>
      <c r="C20" s="315">
        <v>130</v>
      </c>
      <c r="D20" s="315"/>
      <c r="E20" s="318"/>
      <c r="F20" s="318"/>
      <c r="G20" s="316"/>
      <c r="H20" s="316"/>
      <c r="I20" s="316"/>
      <c r="J20" s="313"/>
      <c r="K20" s="311"/>
    </row>
    <row r="21" spans="1:11" ht="75" customHeight="1">
      <c r="A21" s="314"/>
      <c r="B21" s="315" t="s">
        <v>260</v>
      </c>
      <c r="C21" s="315">
        <v>140</v>
      </c>
      <c r="D21" s="315"/>
      <c r="E21" s="318"/>
      <c r="F21" s="315" t="s">
        <v>11</v>
      </c>
      <c r="G21" s="315" t="s">
        <v>11</v>
      </c>
      <c r="H21" s="315" t="s">
        <v>11</v>
      </c>
      <c r="I21" s="315" t="s">
        <v>11</v>
      </c>
      <c r="J21" s="315"/>
      <c r="K21" s="315" t="s">
        <v>11</v>
      </c>
    </row>
    <row r="22" spans="1:11" ht="13.5" customHeight="1">
      <c r="A22" s="314"/>
      <c r="B22" s="315" t="s">
        <v>261</v>
      </c>
      <c r="C22" s="315">
        <v>150</v>
      </c>
      <c r="D22" s="327">
        <v>180</v>
      </c>
      <c r="E22" s="318"/>
      <c r="F22" s="315" t="s">
        <v>11</v>
      </c>
      <c r="G22" s="316"/>
      <c r="H22" s="315"/>
      <c r="I22" s="315" t="s">
        <v>11</v>
      </c>
      <c r="J22" s="315" t="s">
        <v>11</v>
      </c>
      <c r="K22" s="315" t="s">
        <v>11</v>
      </c>
    </row>
    <row r="23" spans="1:11" ht="20.25" customHeight="1">
      <c r="A23" s="314"/>
      <c r="B23" s="315" t="s">
        <v>262</v>
      </c>
      <c r="C23" s="315">
        <v>160</v>
      </c>
      <c r="D23" s="315"/>
      <c r="E23" s="318"/>
      <c r="F23" s="315" t="s">
        <v>11</v>
      </c>
      <c r="G23" s="315" t="s">
        <v>11</v>
      </c>
      <c r="H23" s="315" t="s">
        <v>11</v>
      </c>
      <c r="I23" s="315" t="s">
        <v>11</v>
      </c>
      <c r="J23" s="315"/>
      <c r="K23" s="315"/>
    </row>
    <row r="24" spans="1:11" ht="25.5" customHeight="1">
      <c r="A24" s="314"/>
      <c r="B24" s="315" t="s">
        <v>71</v>
      </c>
      <c r="C24" s="315">
        <v>180</v>
      </c>
      <c r="D24" s="315" t="s">
        <v>11</v>
      </c>
      <c r="E24" s="318"/>
      <c r="F24" s="315" t="s">
        <v>11</v>
      </c>
      <c r="G24" s="315" t="s">
        <v>11</v>
      </c>
      <c r="H24" s="315" t="s">
        <v>11</v>
      </c>
      <c r="I24" s="315" t="s">
        <v>11</v>
      </c>
      <c r="J24" s="315"/>
      <c r="K24" s="315" t="s">
        <v>11</v>
      </c>
    </row>
    <row r="25" spans="1:11" ht="20.25" customHeight="1">
      <c r="A25" s="463"/>
      <c r="B25" s="464" t="s">
        <v>278</v>
      </c>
      <c r="C25" s="464"/>
      <c r="D25" s="464"/>
      <c r="E25" s="465">
        <f>SUM(F25:J25)</f>
        <v>27545563</v>
      </c>
      <c r="F25" s="466">
        <f>SUM(F27+F42+F48+F53)</f>
        <v>23821550</v>
      </c>
      <c r="G25" s="466">
        <f>SUM(G59)</f>
        <v>1170389</v>
      </c>
      <c r="H25" s="464"/>
      <c r="I25" s="464"/>
      <c r="J25" s="465">
        <f>SUM(J62+J66)</f>
        <v>2553624</v>
      </c>
      <c r="K25" s="464"/>
    </row>
    <row r="26" spans="1:11" ht="14.25" customHeight="1">
      <c r="A26" s="314"/>
      <c r="B26" s="315" t="s">
        <v>279</v>
      </c>
      <c r="C26" s="315"/>
      <c r="D26" s="315"/>
      <c r="E26" s="318"/>
      <c r="F26" s="315"/>
      <c r="G26" s="315"/>
      <c r="H26" s="315"/>
      <c r="I26" s="315"/>
      <c r="J26" s="315"/>
      <c r="K26" s="315"/>
    </row>
    <row r="27" spans="1:13" ht="81.75" customHeight="1">
      <c r="A27" s="309" t="s">
        <v>105</v>
      </c>
      <c r="B27" s="311" t="s">
        <v>104</v>
      </c>
      <c r="C27" s="311"/>
      <c r="D27" s="311"/>
      <c r="E27" s="312">
        <f>E28</f>
        <v>6468200</v>
      </c>
      <c r="F27" s="313">
        <f>F28</f>
        <v>6468200</v>
      </c>
      <c r="G27" s="311"/>
      <c r="H27" s="311"/>
      <c r="I27" s="311"/>
      <c r="J27" s="312"/>
      <c r="K27" s="311"/>
      <c r="M27" s="183"/>
    </row>
    <row r="28" spans="1:11" ht="19.5" customHeight="1">
      <c r="A28" s="309"/>
      <c r="B28" s="449" t="s">
        <v>72</v>
      </c>
      <c r="C28" s="449">
        <v>200</v>
      </c>
      <c r="D28" s="449" t="s">
        <v>11</v>
      </c>
      <c r="E28" s="451">
        <f>J28+F28</f>
        <v>6468200</v>
      </c>
      <c r="F28" s="451">
        <f>SUM(F29+F34+F39)</f>
        <v>6468200</v>
      </c>
      <c r="G28" s="449"/>
      <c r="H28" s="449"/>
      <c r="I28" s="449"/>
      <c r="J28" s="450"/>
      <c r="K28" s="449"/>
    </row>
    <row r="29" spans="1:11" ht="22.5">
      <c r="A29" s="314"/>
      <c r="B29" s="331" t="s">
        <v>73</v>
      </c>
      <c r="C29" s="315">
        <v>210</v>
      </c>
      <c r="D29" s="315">
        <v>110</v>
      </c>
      <c r="E29" s="318">
        <f aca="true" t="shared" si="0" ref="E29:E35">F29+J29</f>
        <v>3438170</v>
      </c>
      <c r="F29" s="318">
        <f>F31+F33+F32</f>
        <v>3438170</v>
      </c>
      <c r="G29" s="315"/>
      <c r="H29" s="315"/>
      <c r="I29" s="315"/>
      <c r="J29" s="318"/>
      <c r="K29" s="315"/>
    </row>
    <row r="30" spans="1:11" ht="17.25" customHeight="1">
      <c r="A30" s="314"/>
      <c r="B30" s="315" t="s">
        <v>55</v>
      </c>
      <c r="C30" s="315"/>
      <c r="D30" s="315"/>
      <c r="E30" s="318">
        <f t="shared" si="0"/>
        <v>0</v>
      </c>
      <c r="F30" s="318"/>
      <c r="G30" s="315"/>
      <c r="H30" s="315"/>
      <c r="I30" s="315"/>
      <c r="J30" s="315"/>
      <c r="K30" s="315"/>
    </row>
    <row r="31" spans="1:11" ht="25.5" customHeight="1">
      <c r="A31" s="314" t="s">
        <v>105</v>
      </c>
      <c r="B31" s="315" t="s">
        <v>280</v>
      </c>
      <c r="C31" s="315">
        <v>211</v>
      </c>
      <c r="D31" s="315">
        <v>111</v>
      </c>
      <c r="E31" s="318">
        <f>SUM(F31)</f>
        <v>2639100</v>
      </c>
      <c r="F31" s="318">
        <v>2639100</v>
      </c>
      <c r="G31" s="315"/>
      <c r="H31" s="315"/>
      <c r="I31" s="315"/>
      <c r="J31" s="315"/>
      <c r="K31" s="315"/>
    </row>
    <row r="32" spans="1:11" ht="38.25" customHeight="1">
      <c r="A32" s="314" t="s">
        <v>105</v>
      </c>
      <c r="B32" s="315" t="s">
        <v>380</v>
      </c>
      <c r="C32" s="315">
        <v>212</v>
      </c>
      <c r="D32" s="315">
        <v>112</v>
      </c>
      <c r="E32" s="318">
        <f>SUM('111,119,112(211,213,212)'!E49)</f>
        <v>2070</v>
      </c>
      <c r="F32" s="318">
        <f>SUM(E32)</f>
        <v>2070</v>
      </c>
      <c r="G32" s="315"/>
      <c r="H32" s="315"/>
      <c r="I32" s="315"/>
      <c r="J32" s="315"/>
      <c r="K32" s="315"/>
    </row>
    <row r="33" spans="1:11" ht="54" customHeight="1">
      <c r="A33" s="314" t="s">
        <v>105</v>
      </c>
      <c r="B33" s="315" t="s">
        <v>281</v>
      </c>
      <c r="C33" s="315">
        <v>213</v>
      </c>
      <c r="D33" s="315">
        <v>119</v>
      </c>
      <c r="E33" s="318">
        <f>SUM(F33)</f>
        <v>797000</v>
      </c>
      <c r="F33" s="318">
        <v>797000</v>
      </c>
      <c r="G33" s="315"/>
      <c r="H33" s="315"/>
      <c r="I33" s="315"/>
      <c r="J33" s="315"/>
      <c r="K33" s="315"/>
    </row>
    <row r="34" spans="1:11" ht="32.25" customHeight="1">
      <c r="A34" s="314" t="s">
        <v>105</v>
      </c>
      <c r="B34" s="331" t="s">
        <v>263</v>
      </c>
      <c r="C34" s="315">
        <v>230</v>
      </c>
      <c r="D34" s="315">
        <v>850</v>
      </c>
      <c r="E34" s="318">
        <f t="shared" si="0"/>
        <v>231792</v>
      </c>
      <c r="F34" s="318">
        <f>F36</f>
        <v>231792</v>
      </c>
      <c r="G34" s="315"/>
      <c r="H34" s="315"/>
      <c r="I34" s="315"/>
      <c r="J34" s="315"/>
      <c r="K34" s="315"/>
    </row>
    <row r="35" spans="1:11" ht="22.5" customHeight="1">
      <c r="A35" s="314"/>
      <c r="B35" s="315" t="s">
        <v>41</v>
      </c>
      <c r="C35" s="315"/>
      <c r="D35" s="315"/>
      <c r="E35" s="318">
        <f t="shared" si="0"/>
        <v>0</v>
      </c>
      <c r="F35" s="315"/>
      <c r="G35" s="315"/>
      <c r="H35" s="315"/>
      <c r="I35" s="315"/>
      <c r="J35" s="315"/>
      <c r="K35" s="315"/>
    </row>
    <row r="36" spans="1:11" ht="38.25" customHeight="1">
      <c r="A36" s="314" t="s">
        <v>105</v>
      </c>
      <c r="B36" s="315" t="s">
        <v>282</v>
      </c>
      <c r="C36" s="315">
        <v>231</v>
      </c>
      <c r="D36" s="315">
        <v>851</v>
      </c>
      <c r="E36" s="318">
        <f>SUM(F36)</f>
        <v>231792</v>
      </c>
      <c r="F36" s="316">
        <v>231792</v>
      </c>
      <c r="G36" s="315"/>
      <c r="H36" s="315"/>
      <c r="I36" s="315"/>
      <c r="J36" s="315"/>
      <c r="K36" s="315"/>
    </row>
    <row r="37" spans="1:11" ht="24.75" customHeight="1">
      <c r="A37" s="314"/>
      <c r="B37" s="315" t="s">
        <v>283</v>
      </c>
      <c r="C37" s="315">
        <v>232</v>
      </c>
      <c r="D37" s="315">
        <v>852</v>
      </c>
      <c r="E37" s="318"/>
      <c r="F37" s="315"/>
      <c r="G37" s="315"/>
      <c r="H37" s="315"/>
      <c r="I37" s="315"/>
      <c r="J37" s="315"/>
      <c r="K37" s="315"/>
    </row>
    <row r="38" spans="1:11" ht="13.5" customHeight="1">
      <c r="A38" s="314"/>
      <c r="B38" s="315" t="s">
        <v>284</v>
      </c>
      <c r="C38" s="315">
        <v>233</v>
      </c>
      <c r="D38" s="315">
        <v>853</v>
      </c>
      <c r="E38" s="318"/>
      <c r="F38" s="315"/>
      <c r="G38" s="315"/>
      <c r="H38" s="315"/>
      <c r="I38" s="315"/>
      <c r="J38" s="315"/>
      <c r="K38" s="315"/>
    </row>
    <row r="39" spans="1:11" ht="23.25" customHeight="1">
      <c r="A39" s="314"/>
      <c r="B39" s="331" t="s">
        <v>74</v>
      </c>
      <c r="C39" s="315">
        <v>260</v>
      </c>
      <c r="D39" s="315" t="s">
        <v>1</v>
      </c>
      <c r="E39" s="318">
        <f>J39+F39</f>
        <v>2798238</v>
      </c>
      <c r="F39" s="318">
        <f>SUM(F41)</f>
        <v>2798238</v>
      </c>
      <c r="G39" s="315"/>
      <c r="H39" s="318"/>
      <c r="I39" s="318"/>
      <c r="J39" s="332"/>
      <c r="K39" s="315"/>
    </row>
    <row r="40" spans="1:11" ht="15.75" customHeight="1">
      <c r="A40" s="314"/>
      <c r="B40" s="315" t="s">
        <v>41</v>
      </c>
      <c r="C40" s="315"/>
      <c r="D40" s="315"/>
      <c r="E40" s="318"/>
      <c r="F40" s="318"/>
      <c r="G40" s="315"/>
      <c r="H40" s="318"/>
      <c r="I40" s="318"/>
      <c r="J40" s="332"/>
      <c r="K40" s="315"/>
    </row>
    <row r="41" spans="1:11" ht="46.5" customHeight="1">
      <c r="A41" s="314" t="s">
        <v>105</v>
      </c>
      <c r="B41" s="315" t="s">
        <v>285</v>
      </c>
      <c r="C41" s="315">
        <v>262</v>
      </c>
      <c r="D41" s="315">
        <v>244</v>
      </c>
      <c r="E41" s="318">
        <f>F41+J41</f>
        <v>2798238</v>
      </c>
      <c r="F41" s="318">
        <v>2798238</v>
      </c>
      <c r="G41" s="315"/>
      <c r="H41" s="315"/>
      <c r="I41" s="315"/>
      <c r="J41" s="315"/>
      <c r="K41" s="315"/>
    </row>
    <row r="42" spans="1:11" ht="153" customHeight="1">
      <c r="A42" s="309" t="s">
        <v>221</v>
      </c>
      <c r="B42" s="311" t="s">
        <v>224</v>
      </c>
      <c r="C42" s="311"/>
      <c r="D42" s="311"/>
      <c r="E42" s="312">
        <f>E43</f>
        <v>12959200</v>
      </c>
      <c r="F42" s="313">
        <f>F43</f>
        <v>12959200</v>
      </c>
      <c r="G42" s="311"/>
      <c r="H42" s="311"/>
      <c r="I42" s="311"/>
      <c r="J42" s="312"/>
      <c r="K42" s="311"/>
    </row>
    <row r="43" spans="1:11" ht="24.75" customHeight="1">
      <c r="A43" s="309"/>
      <c r="B43" s="310" t="s">
        <v>72</v>
      </c>
      <c r="C43" s="310">
        <v>200</v>
      </c>
      <c r="D43" s="310" t="s">
        <v>11</v>
      </c>
      <c r="E43" s="451">
        <f>J43+F43</f>
        <v>12959200</v>
      </c>
      <c r="F43" s="451">
        <f>F44</f>
        <v>12959200</v>
      </c>
      <c r="G43" s="310"/>
      <c r="H43" s="310"/>
      <c r="I43" s="310"/>
      <c r="J43" s="450"/>
      <c r="K43" s="310"/>
    </row>
    <row r="44" spans="1:11" ht="32.25" customHeight="1">
      <c r="A44" s="314"/>
      <c r="B44" s="331" t="s">
        <v>73</v>
      </c>
      <c r="C44" s="315">
        <v>210</v>
      </c>
      <c r="D44" s="315">
        <v>110</v>
      </c>
      <c r="E44" s="318">
        <f>F44+J44</f>
        <v>12959200</v>
      </c>
      <c r="F44" s="318">
        <f>F46+F47</f>
        <v>12959200</v>
      </c>
      <c r="G44" s="315"/>
      <c r="H44" s="315"/>
      <c r="I44" s="315"/>
      <c r="J44" s="318"/>
      <c r="K44" s="315"/>
    </row>
    <row r="45" spans="1:11" ht="16.5" customHeight="1">
      <c r="A45" s="314"/>
      <c r="B45" s="315" t="s">
        <v>55</v>
      </c>
      <c r="C45" s="315"/>
      <c r="D45" s="315"/>
      <c r="E45" s="318"/>
      <c r="F45" s="318"/>
      <c r="G45" s="315"/>
      <c r="H45" s="315"/>
      <c r="I45" s="315"/>
      <c r="J45" s="315"/>
      <c r="K45" s="315"/>
    </row>
    <row r="46" spans="1:11" ht="22.5" customHeight="1">
      <c r="A46" s="314" t="s">
        <v>221</v>
      </c>
      <c r="B46" s="315" t="s">
        <v>280</v>
      </c>
      <c r="C46" s="315">
        <v>211</v>
      </c>
      <c r="D46" s="315">
        <v>111</v>
      </c>
      <c r="E46" s="318">
        <f>F46+J46</f>
        <v>9953300</v>
      </c>
      <c r="F46" s="318">
        <v>9953300</v>
      </c>
      <c r="G46" s="315"/>
      <c r="H46" s="315"/>
      <c r="I46" s="315"/>
      <c r="J46" s="315"/>
      <c r="K46" s="315"/>
    </row>
    <row r="47" spans="1:11" ht="67.5" customHeight="1">
      <c r="A47" s="314" t="s">
        <v>221</v>
      </c>
      <c r="B47" s="315" t="s">
        <v>281</v>
      </c>
      <c r="C47" s="315">
        <v>213</v>
      </c>
      <c r="D47" s="315">
        <v>119</v>
      </c>
      <c r="E47" s="318">
        <f>F47+J47</f>
        <v>3005900</v>
      </c>
      <c r="F47" s="318">
        <v>3005900</v>
      </c>
      <c r="G47" s="315"/>
      <c r="H47" s="315"/>
      <c r="I47" s="315"/>
      <c r="J47" s="315"/>
      <c r="K47" s="315"/>
    </row>
    <row r="48" spans="1:11" ht="135" customHeight="1">
      <c r="A48" s="309" t="s">
        <v>222</v>
      </c>
      <c r="B48" s="311" t="s">
        <v>225</v>
      </c>
      <c r="C48" s="315"/>
      <c r="D48" s="315"/>
      <c r="E48" s="312">
        <f>F48+J48</f>
        <v>206950</v>
      </c>
      <c r="F48" s="312">
        <f>F49</f>
        <v>206950</v>
      </c>
      <c r="G48" s="315"/>
      <c r="H48" s="315"/>
      <c r="I48" s="315"/>
      <c r="J48" s="315"/>
      <c r="K48" s="315"/>
    </row>
    <row r="49" spans="1:11" ht="24.75" customHeight="1">
      <c r="A49" s="309"/>
      <c r="B49" s="310" t="s">
        <v>72</v>
      </c>
      <c r="C49" s="310">
        <v>200</v>
      </c>
      <c r="D49" s="310" t="s">
        <v>11</v>
      </c>
      <c r="E49" s="451">
        <f>J49+F49</f>
        <v>206950</v>
      </c>
      <c r="F49" s="451">
        <f>F50</f>
        <v>206950</v>
      </c>
      <c r="G49" s="310"/>
      <c r="H49" s="310"/>
      <c r="I49" s="310"/>
      <c r="J49" s="450"/>
      <c r="K49" s="310"/>
    </row>
    <row r="50" spans="1:11" ht="33" customHeight="1">
      <c r="A50" s="314"/>
      <c r="B50" s="331" t="s">
        <v>74</v>
      </c>
      <c r="C50" s="315">
        <v>260</v>
      </c>
      <c r="D50" s="315" t="s">
        <v>1</v>
      </c>
      <c r="E50" s="318">
        <f>J50+F50</f>
        <v>206950</v>
      </c>
      <c r="F50" s="318">
        <f>SUM(F51)</f>
        <v>206950</v>
      </c>
      <c r="G50" s="315"/>
      <c r="H50" s="318"/>
      <c r="I50" s="318"/>
      <c r="J50" s="332"/>
      <c r="K50" s="315"/>
    </row>
    <row r="51" spans="1:11" ht="41.25" customHeight="1">
      <c r="A51" s="314" t="s">
        <v>222</v>
      </c>
      <c r="B51" s="315" t="s">
        <v>285</v>
      </c>
      <c r="C51" s="315">
        <v>261</v>
      </c>
      <c r="D51" s="315">
        <v>244</v>
      </c>
      <c r="E51" s="318">
        <f>J51+F51</f>
        <v>206950</v>
      </c>
      <c r="F51" s="318">
        <v>206950</v>
      </c>
      <c r="G51" s="315"/>
      <c r="H51" s="318"/>
      <c r="I51" s="318"/>
      <c r="J51" s="332"/>
      <c r="K51" s="315"/>
    </row>
    <row r="52" spans="1:11" ht="138" customHeight="1">
      <c r="A52" s="309" t="s">
        <v>371</v>
      </c>
      <c r="B52" s="311" t="s">
        <v>224</v>
      </c>
      <c r="C52" s="311"/>
      <c r="D52" s="311"/>
      <c r="E52" s="312">
        <f>E53</f>
        <v>4187200</v>
      </c>
      <c r="F52" s="313">
        <f>F53</f>
        <v>4187200</v>
      </c>
      <c r="G52" s="311"/>
      <c r="H52" s="311"/>
      <c r="I52" s="311"/>
      <c r="J52" s="312"/>
      <c r="K52" s="311"/>
    </row>
    <row r="53" spans="1:11" ht="21.75" customHeight="1">
      <c r="A53" s="309"/>
      <c r="B53" s="310" t="s">
        <v>72</v>
      </c>
      <c r="C53" s="310">
        <v>200</v>
      </c>
      <c r="D53" s="310" t="s">
        <v>11</v>
      </c>
      <c r="E53" s="451">
        <f>J53+F53</f>
        <v>4187200</v>
      </c>
      <c r="F53" s="451">
        <f>F54</f>
        <v>4187200</v>
      </c>
      <c r="G53" s="310"/>
      <c r="H53" s="310"/>
      <c r="I53" s="310"/>
      <c r="J53" s="450"/>
      <c r="K53" s="310"/>
    </row>
    <row r="54" spans="1:11" ht="22.5" customHeight="1">
      <c r="A54" s="314"/>
      <c r="B54" s="331" t="s">
        <v>73</v>
      </c>
      <c r="C54" s="315">
        <v>210</v>
      </c>
      <c r="D54" s="315">
        <v>110</v>
      </c>
      <c r="E54" s="318">
        <f>F54+J54</f>
        <v>4187200</v>
      </c>
      <c r="F54" s="318">
        <f>SUM(F56+F57)</f>
        <v>4187200</v>
      </c>
      <c r="G54" s="315"/>
      <c r="H54" s="315"/>
      <c r="I54" s="315"/>
      <c r="J54" s="318"/>
      <c r="K54" s="315"/>
    </row>
    <row r="55" spans="1:11" ht="10.5" customHeight="1">
      <c r="A55" s="314"/>
      <c r="B55" s="315" t="s">
        <v>55</v>
      </c>
      <c r="C55" s="315"/>
      <c r="D55" s="315"/>
      <c r="E55" s="318">
        <f>F55+J55</f>
        <v>0</v>
      </c>
      <c r="F55" s="318"/>
      <c r="G55" s="315"/>
      <c r="H55" s="315"/>
      <c r="I55" s="315"/>
      <c r="J55" s="315"/>
      <c r="K55" s="315"/>
    </row>
    <row r="56" spans="1:11" ht="21" customHeight="1">
      <c r="A56" s="314" t="s">
        <v>371</v>
      </c>
      <c r="B56" s="315" t="s">
        <v>280</v>
      </c>
      <c r="C56" s="315">
        <v>211</v>
      </c>
      <c r="D56" s="315">
        <v>111</v>
      </c>
      <c r="E56" s="318">
        <f>F56+J56</f>
        <v>3216000</v>
      </c>
      <c r="F56" s="318">
        <v>3216000</v>
      </c>
      <c r="G56" s="315"/>
      <c r="H56" s="315"/>
      <c r="I56" s="315"/>
      <c r="J56" s="315"/>
      <c r="K56" s="315"/>
    </row>
    <row r="57" spans="1:11" ht="57" customHeight="1">
      <c r="A57" s="314" t="s">
        <v>371</v>
      </c>
      <c r="B57" s="315" t="s">
        <v>281</v>
      </c>
      <c r="C57" s="315">
        <v>213</v>
      </c>
      <c r="D57" s="315">
        <v>119</v>
      </c>
      <c r="E57" s="318">
        <f>F57+J57</f>
        <v>971200</v>
      </c>
      <c r="F57" s="318">
        <v>971200</v>
      </c>
      <c r="G57" s="315"/>
      <c r="H57" s="315"/>
      <c r="I57" s="315"/>
      <c r="J57" s="315"/>
      <c r="K57" s="315"/>
    </row>
    <row r="58" spans="1:11" ht="119.25" customHeight="1">
      <c r="A58" s="309" t="s">
        <v>465</v>
      </c>
      <c r="B58" s="311" t="s">
        <v>476</v>
      </c>
      <c r="C58" s="311"/>
      <c r="D58" s="311"/>
      <c r="E58" s="312">
        <f>E59</f>
        <v>1170389</v>
      </c>
      <c r="F58" s="313"/>
      <c r="G58" s="313">
        <f>SUM(G60)</f>
        <v>1170389</v>
      </c>
      <c r="H58" s="311"/>
      <c r="I58" s="311"/>
      <c r="J58" s="311"/>
      <c r="K58" s="311"/>
    </row>
    <row r="59" spans="1:11" ht="24" customHeight="1">
      <c r="A59" s="309"/>
      <c r="B59" s="310" t="s">
        <v>72</v>
      </c>
      <c r="C59" s="310">
        <v>200</v>
      </c>
      <c r="D59" s="310" t="s">
        <v>11</v>
      </c>
      <c r="E59" s="451">
        <f>SUM(G59)</f>
        <v>1170389</v>
      </c>
      <c r="F59" s="451"/>
      <c r="G59" s="451">
        <f>SUM(G60)</f>
        <v>1170389</v>
      </c>
      <c r="H59" s="310"/>
      <c r="I59" s="310"/>
      <c r="J59" s="450"/>
      <c r="K59" s="310"/>
    </row>
    <row r="60" spans="1:11" ht="27" customHeight="1">
      <c r="A60" s="314"/>
      <c r="B60" s="331" t="s">
        <v>74</v>
      </c>
      <c r="C60" s="315">
        <v>260</v>
      </c>
      <c r="D60" s="315" t="s">
        <v>1</v>
      </c>
      <c r="E60" s="318">
        <f>SUM(G60)</f>
        <v>1170389</v>
      </c>
      <c r="F60" s="318"/>
      <c r="G60" s="316">
        <f>SUM(G61)</f>
        <v>1170389</v>
      </c>
      <c r="H60" s="318"/>
      <c r="I60" s="318"/>
      <c r="J60" s="332"/>
      <c r="K60" s="315"/>
    </row>
    <row r="61" spans="1:11" ht="43.5" customHeight="1">
      <c r="A61" s="314" t="s">
        <v>465</v>
      </c>
      <c r="B61" s="315" t="s">
        <v>285</v>
      </c>
      <c r="C61" s="315">
        <v>261</v>
      </c>
      <c r="D61" s="315">
        <v>244</v>
      </c>
      <c r="E61" s="318">
        <f>SUM(G61)</f>
        <v>1170389</v>
      </c>
      <c r="F61" s="318"/>
      <c r="G61" s="316">
        <v>1170389</v>
      </c>
      <c r="H61" s="318"/>
      <c r="I61" s="318"/>
      <c r="J61" s="332"/>
      <c r="K61" s="315"/>
    </row>
    <row r="62" spans="1:11" ht="24.75" customHeight="1">
      <c r="A62" s="333" t="s">
        <v>345</v>
      </c>
      <c r="B62" s="320" t="s">
        <v>350</v>
      </c>
      <c r="C62" s="321"/>
      <c r="D62" s="321"/>
      <c r="E62" s="334">
        <f>E63</f>
        <v>96000</v>
      </c>
      <c r="F62" s="334"/>
      <c r="G62" s="325"/>
      <c r="H62" s="334"/>
      <c r="I62" s="334"/>
      <c r="J62" s="334">
        <f>J63</f>
        <v>96000</v>
      </c>
      <c r="K62" s="321"/>
    </row>
    <row r="63" spans="1:11" ht="24" customHeight="1">
      <c r="A63" s="333"/>
      <c r="B63" s="335" t="s">
        <v>72</v>
      </c>
      <c r="C63" s="336">
        <v>200</v>
      </c>
      <c r="D63" s="336" t="s">
        <v>11</v>
      </c>
      <c r="E63" s="337">
        <f>J63+F63</f>
        <v>96000</v>
      </c>
      <c r="F63" s="337"/>
      <c r="G63" s="336"/>
      <c r="H63" s="336"/>
      <c r="I63" s="336"/>
      <c r="J63" s="338">
        <f>J64</f>
        <v>96000</v>
      </c>
      <c r="K63" s="336"/>
    </row>
    <row r="64" spans="1:11" ht="32.25" customHeight="1">
      <c r="A64" s="319"/>
      <c r="B64" s="339" t="s">
        <v>74</v>
      </c>
      <c r="C64" s="321">
        <v>260</v>
      </c>
      <c r="D64" s="321" t="s">
        <v>1</v>
      </c>
      <c r="E64" s="322">
        <f>J64+F64</f>
        <v>96000</v>
      </c>
      <c r="F64" s="322"/>
      <c r="G64" s="321"/>
      <c r="H64" s="322"/>
      <c r="I64" s="322"/>
      <c r="J64" s="322">
        <f>SUM(J65:J65)</f>
        <v>96000</v>
      </c>
      <c r="K64" s="321"/>
    </row>
    <row r="65" spans="1:11" ht="48" customHeight="1">
      <c r="A65" s="319" t="s">
        <v>345</v>
      </c>
      <c r="B65" s="326" t="s">
        <v>285</v>
      </c>
      <c r="C65" s="321">
        <v>262</v>
      </c>
      <c r="D65" s="321">
        <v>244</v>
      </c>
      <c r="E65" s="322">
        <f>J65+F65</f>
        <v>96000</v>
      </c>
      <c r="F65" s="322"/>
      <c r="G65" s="321"/>
      <c r="H65" s="322"/>
      <c r="I65" s="322"/>
      <c r="J65" s="322">
        <v>96000</v>
      </c>
      <c r="K65" s="321"/>
    </row>
    <row r="66" spans="1:11" ht="25.5" customHeight="1">
      <c r="A66" s="314"/>
      <c r="B66" s="311" t="s">
        <v>226</v>
      </c>
      <c r="C66" s="315"/>
      <c r="D66" s="315"/>
      <c r="E66" s="312">
        <f>E67</f>
        <v>2457624</v>
      </c>
      <c r="F66" s="312"/>
      <c r="G66" s="311"/>
      <c r="H66" s="312"/>
      <c r="I66" s="312"/>
      <c r="J66" s="312">
        <f>J67</f>
        <v>2457624</v>
      </c>
      <c r="K66" s="315"/>
    </row>
    <row r="67" spans="1:11" ht="28.5" customHeight="1">
      <c r="A67" s="309" t="s">
        <v>185</v>
      </c>
      <c r="B67" s="310" t="s">
        <v>72</v>
      </c>
      <c r="C67" s="310">
        <v>200</v>
      </c>
      <c r="D67" s="310" t="s">
        <v>11</v>
      </c>
      <c r="E67" s="451">
        <f>J67+F67</f>
        <v>2457624</v>
      </c>
      <c r="F67" s="451"/>
      <c r="G67" s="310"/>
      <c r="H67" s="310"/>
      <c r="I67" s="310"/>
      <c r="J67" s="450">
        <f>J68</f>
        <v>2457624</v>
      </c>
      <c r="K67" s="310"/>
    </row>
    <row r="68" spans="1:11" ht="26.25" customHeight="1">
      <c r="A68" s="309"/>
      <c r="B68" s="331" t="s">
        <v>74</v>
      </c>
      <c r="C68" s="315">
        <v>260</v>
      </c>
      <c r="D68" s="315" t="s">
        <v>1</v>
      </c>
      <c r="E68" s="318">
        <f>J68+F68</f>
        <v>2457624</v>
      </c>
      <c r="F68" s="318"/>
      <c r="G68" s="315"/>
      <c r="H68" s="318"/>
      <c r="I68" s="318"/>
      <c r="J68" s="318">
        <f>J69</f>
        <v>2457624</v>
      </c>
      <c r="K68" s="315"/>
    </row>
    <row r="69" spans="1:11" ht="47.25" customHeight="1">
      <c r="A69" s="314"/>
      <c r="B69" s="315" t="s">
        <v>285</v>
      </c>
      <c r="C69" s="315">
        <v>261</v>
      </c>
      <c r="D69" s="315">
        <v>244</v>
      </c>
      <c r="E69" s="318">
        <f>J69+F69</f>
        <v>2457624</v>
      </c>
      <c r="F69" s="318"/>
      <c r="G69" s="315"/>
      <c r="H69" s="318"/>
      <c r="I69" s="318"/>
      <c r="J69" s="318">
        <v>2457624</v>
      </c>
      <c r="K69" s="315"/>
    </row>
    <row r="70" spans="1:11" ht="215.25" customHeight="1">
      <c r="A70" s="333" t="s">
        <v>377</v>
      </c>
      <c r="B70" s="340" t="s">
        <v>378</v>
      </c>
      <c r="C70" s="321"/>
      <c r="D70" s="321"/>
      <c r="E70" s="322"/>
      <c r="F70" s="322"/>
      <c r="G70" s="321"/>
      <c r="H70" s="322"/>
      <c r="I70" s="322"/>
      <c r="J70" s="322"/>
      <c r="K70" s="321"/>
    </row>
    <row r="71" spans="1:11" ht="36.75" customHeight="1">
      <c r="A71" s="319"/>
      <c r="B71" s="335" t="s">
        <v>72</v>
      </c>
      <c r="C71" s="336">
        <v>200</v>
      </c>
      <c r="D71" s="336" t="s">
        <v>11</v>
      </c>
      <c r="E71" s="337">
        <f>J71+F71</f>
        <v>0</v>
      </c>
      <c r="F71" s="337"/>
      <c r="G71" s="336"/>
      <c r="H71" s="336"/>
      <c r="I71" s="336"/>
      <c r="J71" s="338">
        <f>J72</f>
        <v>0</v>
      </c>
      <c r="K71" s="336"/>
    </row>
    <row r="72" spans="1:11" ht="24.75" customHeight="1">
      <c r="A72" s="319"/>
      <c r="B72" s="339" t="s">
        <v>74</v>
      </c>
      <c r="C72" s="321">
        <v>260</v>
      </c>
      <c r="D72" s="321" t="s">
        <v>1</v>
      </c>
      <c r="E72" s="322">
        <f>J72+F72</f>
        <v>0</v>
      </c>
      <c r="F72" s="322"/>
      <c r="G72" s="321"/>
      <c r="H72" s="322"/>
      <c r="I72" s="322"/>
      <c r="J72" s="322">
        <f>SUM(J73:J73)</f>
        <v>0</v>
      </c>
      <c r="K72" s="321"/>
    </row>
    <row r="73" spans="1:11" ht="46.5" customHeight="1">
      <c r="A73" s="319" t="s">
        <v>377</v>
      </c>
      <c r="B73" s="326" t="s">
        <v>285</v>
      </c>
      <c r="C73" s="321">
        <v>262</v>
      </c>
      <c r="D73" s="321">
        <v>244</v>
      </c>
      <c r="E73" s="322">
        <f>J73+F73</f>
        <v>0</v>
      </c>
      <c r="F73" s="322"/>
      <c r="G73" s="321"/>
      <c r="H73" s="322"/>
      <c r="I73" s="322"/>
      <c r="J73" s="322"/>
      <c r="K73" s="321"/>
    </row>
    <row r="74" spans="1:11" ht="21">
      <c r="A74" s="319"/>
      <c r="B74" s="311" t="s">
        <v>18</v>
      </c>
      <c r="C74" s="311">
        <v>500</v>
      </c>
      <c r="D74" s="311" t="s">
        <v>11</v>
      </c>
      <c r="E74" s="313">
        <f>SUM(F74+J74)</f>
        <v>0</v>
      </c>
      <c r="F74" s="313">
        <f>SUM(F75:F77)</f>
        <v>0</v>
      </c>
      <c r="G74" s="313"/>
      <c r="H74" s="313"/>
      <c r="I74" s="313"/>
      <c r="J74" s="324">
        <f>SUM(J75:J77)</f>
        <v>0</v>
      </c>
      <c r="K74" s="313"/>
    </row>
    <row r="75" spans="1:11" ht="127.5" customHeight="1">
      <c r="A75" s="314" t="s">
        <v>221</v>
      </c>
      <c r="B75" s="326" t="s">
        <v>227</v>
      </c>
      <c r="C75" s="315">
        <v>510</v>
      </c>
      <c r="D75" s="315"/>
      <c r="E75" s="316">
        <f>SUM(F75:K75)</f>
        <v>0</v>
      </c>
      <c r="F75" s="316">
        <v>0</v>
      </c>
      <c r="G75" s="316"/>
      <c r="H75" s="316"/>
      <c r="I75" s="316"/>
      <c r="J75" s="316"/>
      <c r="K75" s="316"/>
    </row>
    <row r="76" spans="1:11" ht="117.75" customHeight="1">
      <c r="A76" s="314" t="s">
        <v>371</v>
      </c>
      <c r="B76" s="326" t="s">
        <v>227</v>
      </c>
      <c r="C76" s="315">
        <v>510</v>
      </c>
      <c r="D76" s="315"/>
      <c r="E76" s="316">
        <f>SUM(F76:K76)</f>
        <v>0</v>
      </c>
      <c r="F76" s="316">
        <v>0</v>
      </c>
      <c r="G76" s="316"/>
      <c r="H76" s="316"/>
      <c r="I76" s="316"/>
      <c r="J76" s="316"/>
      <c r="K76" s="316"/>
    </row>
    <row r="77" spans="1:11" ht="90">
      <c r="A77" s="314" t="s">
        <v>185</v>
      </c>
      <c r="B77" s="326" t="s">
        <v>233</v>
      </c>
      <c r="C77" s="315">
        <v>520</v>
      </c>
      <c r="D77" s="315"/>
      <c r="E77" s="316">
        <f>SUM(F77:K77)</f>
        <v>0</v>
      </c>
      <c r="F77" s="316"/>
      <c r="G77" s="316"/>
      <c r="H77" s="316"/>
      <c r="I77" s="316"/>
      <c r="J77" s="316">
        <v>0</v>
      </c>
      <c r="K77" s="316"/>
    </row>
  </sheetData>
  <sheetProtection/>
  <mergeCells count="25">
    <mergeCell ref="J1:K1"/>
    <mergeCell ref="B2:H2"/>
    <mergeCell ref="A3:A6"/>
    <mergeCell ref="B3:B6"/>
    <mergeCell ref="C3:C6"/>
    <mergeCell ref="D3:D6"/>
    <mergeCell ref="E3:K3"/>
    <mergeCell ref="E4:E6"/>
    <mergeCell ref="F4:K4"/>
    <mergeCell ref="A8:A9"/>
    <mergeCell ref="C8:C9"/>
    <mergeCell ref="D8:D9"/>
    <mergeCell ref="E8:E9"/>
    <mergeCell ref="F8:F9"/>
    <mergeCell ref="B1:H1"/>
    <mergeCell ref="G8:G9"/>
    <mergeCell ref="H8:H9"/>
    <mergeCell ref="I8:I9"/>
    <mergeCell ref="J8:J9"/>
    <mergeCell ref="K8:K9"/>
    <mergeCell ref="F5:F6"/>
    <mergeCell ref="G5:G6"/>
    <mergeCell ref="H5:H6"/>
    <mergeCell ref="I5:I6"/>
    <mergeCell ref="J5:K5"/>
  </mergeCells>
  <printOptions/>
  <pageMargins left="0.36" right="0.33" top="0.29" bottom="0.37" header="0.3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77"/>
  <sheetViews>
    <sheetView zoomScalePageLayoutView="0" workbookViewId="0" topLeftCell="A4">
      <selection activeCell="F52" sqref="F52"/>
    </sheetView>
  </sheetViews>
  <sheetFormatPr defaultColWidth="9.00390625" defaultRowHeight="12.75"/>
  <cols>
    <col min="1" max="1" width="7.75390625" style="0" customWidth="1"/>
    <col min="2" max="2" width="20.25390625" style="0" customWidth="1"/>
    <col min="3" max="4" width="4.875" style="0" customWidth="1"/>
    <col min="5" max="5" width="11.25390625" style="0" customWidth="1"/>
    <col min="6" max="6" width="10.875" style="0" customWidth="1"/>
    <col min="8" max="8" width="6.75390625" style="0" customWidth="1"/>
    <col min="9" max="9" width="6.125" style="0" customWidth="1"/>
    <col min="10" max="10" width="9.875" style="0" customWidth="1"/>
    <col min="11" max="11" width="6.00390625" style="0" customWidth="1"/>
  </cols>
  <sheetData>
    <row r="1" spans="1:11" ht="15.75">
      <c r="A1" s="135"/>
      <c r="B1" s="524" t="s">
        <v>63</v>
      </c>
      <c r="C1" s="524"/>
      <c r="D1" s="524"/>
      <c r="E1" s="524"/>
      <c r="F1" s="524"/>
      <c r="G1" s="524"/>
      <c r="H1" s="524"/>
      <c r="I1" s="119"/>
      <c r="J1" s="521" t="s">
        <v>96</v>
      </c>
      <c r="K1" s="521"/>
    </row>
    <row r="2" spans="1:11" ht="23.25" customHeight="1">
      <c r="A2" s="135"/>
      <c r="B2" s="525" t="s">
        <v>484</v>
      </c>
      <c r="C2" s="525"/>
      <c r="D2" s="525"/>
      <c r="E2" s="525"/>
      <c r="F2" s="525"/>
      <c r="G2" s="525"/>
      <c r="H2" s="525"/>
      <c r="I2" s="119"/>
      <c r="J2" s="119"/>
      <c r="K2" s="119"/>
    </row>
    <row r="3" spans="1:11" ht="12.75" customHeight="1">
      <c r="A3" s="523" t="s">
        <v>220</v>
      </c>
      <c r="B3" s="517" t="s">
        <v>39</v>
      </c>
      <c r="C3" s="517" t="s">
        <v>16</v>
      </c>
      <c r="D3" s="517" t="s">
        <v>75</v>
      </c>
      <c r="E3" s="517" t="s">
        <v>64</v>
      </c>
      <c r="F3" s="517"/>
      <c r="G3" s="517"/>
      <c r="H3" s="517"/>
      <c r="I3" s="517"/>
      <c r="J3" s="517"/>
      <c r="K3" s="517"/>
    </row>
    <row r="4" spans="1:11" ht="12.75">
      <c r="A4" s="523"/>
      <c r="B4" s="517"/>
      <c r="C4" s="517"/>
      <c r="D4" s="517"/>
      <c r="E4" s="517" t="s">
        <v>65</v>
      </c>
      <c r="F4" s="517" t="s">
        <v>42</v>
      </c>
      <c r="G4" s="517"/>
      <c r="H4" s="517"/>
      <c r="I4" s="517"/>
      <c r="J4" s="517"/>
      <c r="K4" s="517"/>
    </row>
    <row r="5" spans="1:11" ht="12.75" customHeight="1">
      <c r="A5" s="523"/>
      <c r="B5" s="517"/>
      <c r="C5" s="517"/>
      <c r="D5" s="517"/>
      <c r="E5" s="517"/>
      <c r="F5" s="517" t="s">
        <v>77</v>
      </c>
      <c r="G5" s="517" t="s">
        <v>228</v>
      </c>
      <c r="H5" s="517" t="s">
        <v>76</v>
      </c>
      <c r="I5" s="517" t="s">
        <v>66</v>
      </c>
      <c r="J5" s="517" t="s">
        <v>67</v>
      </c>
      <c r="K5" s="517"/>
    </row>
    <row r="6" spans="1:11" ht="82.5" customHeight="1">
      <c r="A6" s="523"/>
      <c r="B6" s="517"/>
      <c r="C6" s="517"/>
      <c r="D6" s="517"/>
      <c r="E6" s="517"/>
      <c r="F6" s="517"/>
      <c r="G6" s="517"/>
      <c r="H6" s="517"/>
      <c r="I6" s="517"/>
      <c r="J6" s="307" t="s">
        <v>65</v>
      </c>
      <c r="K6" s="307" t="s">
        <v>68</v>
      </c>
    </row>
    <row r="7" spans="1:11" ht="12.75">
      <c r="A7" s="308">
        <v>1</v>
      </c>
      <c r="B7" s="307">
        <v>2</v>
      </c>
      <c r="C7" s="307">
        <v>3</v>
      </c>
      <c r="D7" s="307">
        <v>4</v>
      </c>
      <c r="E7" s="307">
        <v>5</v>
      </c>
      <c r="F7" s="307">
        <v>6</v>
      </c>
      <c r="G7" s="307">
        <v>7</v>
      </c>
      <c r="H7" s="307">
        <v>8</v>
      </c>
      <c r="I7" s="307">
        <v>9</v>
      </c>
      <c r="J7" s="307">
        <v>10</v>
      </c>
      <c r="K7" s="307">
        <v>11</v>
      </c>
    </row>
    <row r="8" spans="1:11" ht="24" customHeight="1">
      <c r="A8" s="518"/>
      <c r="B8" s="464" t="s">
        <v>69</v>
      </c>
      <c r="C8" s="516">
        <v>100</v>
      </c>
      <c r="D8" s="516" t="s">
        <v>11</v>
      </c>
      <c r="E8" s="519">
        <f>SUM(F8:J9)</f>
        <v>28187113</v>
      </c>
      <c r="F8" s="519">
        <f>SUM(F11)</f>
        <v>24463100</v>
      </c>
      <c r="G8" s="515">
        <f>SUM(G11)</f>
        <v>1170389</v>
      </c>
      <c r="H8" s="515"/>
      <c r="I8" s="515"/>
      <c r="J8" s="515">
        <f>J11</f>
        <v>2553624</v>
      </c>
      <c r="K8" s="516"/>
    </row>
    <row r="9" spans="1:11" ht="12.75" customHeight="1">
      <c r="A9" s="518"/>
      <c r="B9" s="464" t="s">
        <v>42</v>
      </c>
      <c r="C9" s="516"/>
      <c r="D9" s="516"/>
      <c r="E9" s="519"/>
      <c r="F9" s="519"/>
      <c r="G9" s="515"/>
      <c r="H9" s="515"/>
      <c r="I9" s="515"/>
      <c r="J9" s="515"/>
      <c r="K9" s="516"/>
    </row>
    <row r="10" spans="1:11" ht="12.75">
      <c r="A10" s="309"/>
      <c r="B10" s="309" t="s">
        <v>70</v>
      </c>
      <c r="C10" s="311">
        <v>110</v>
      </c>
      <c r="D10" s="311"/>
      <c r="E10" s="312"/>
      <c r="F10" s="312"/>
      <c r="G10" s="313"/>
      <c r="H10" s="313"/>
      <c r="I10" s="313"/>
      <c r="J10" s="313"/>
      <c r="K10" s="311"/>
    </row>
    <row r="11" spans="1:11" ht="26.25" customHeight="1">
      <c r="A11" s="314"/>
      <c r="B11" s="311" t="s">
        <v>275</v>
      </c>
      <c r="C11" s="315">
        <v>120</v>
      </c>
      <c r="D11" s="315"/>
      <c r="E11" s="312">
        <f>SUM(F11:J11)</f>
        <v>28187113</v>
      </c>
      <c r="F11" s="313">
        <f>SUM(F12+F13+F14+F15)</f>
        <v>24463100</v>
      </c>
      <c r="G11" s="313">
        <f>SUM(G16)</f>
        <v>1170389</v>
      </c>
      <c r="H11" s="315" t="s">
        <v>11</v>
      </c>
      <c r="I11" s="316"/>
      <c r="J11" s="313">
        <f>SUM(J17+J18)</f>
        <v>2553624</v>
      </c>
      <c r="K11" s="317"/>
    </row>
    <row r="12" spans="1:11" ht="77.25" customHeight="1">
      <c r="A12" s="315" t="s">
        <v>105</v>
      </c>
      <c r="B12" s="315" t="s">
        <v>184</v>
      </c>
      <c r="C12" s="315"/>
      <c r="D12" s="315">
        <v>130</v>
      </c>
      <c r="E12" s="318">
        <f>J12+F12</f>
        <v>6468200</v>
      </c>
      <c r="F12" s="318">
        <v>6468200</v>
      </c>
      <c r="G12" s="313"/>
      <c r="H12" s="313"/>
      <c r="I12" s="313"/>
      <c r="J12" s="313"/>
      <c r="K12" s="311"/>
    </row>
    <row r="13" spans="1:11" ht="123.75" customHeight="1">
      <c r="A13" s="315" t="s">
        <v>221</v>
      </c>
      <c r="B13" s="315" t="s">
        <v>223</v>
      </c>
      <c r="C13" s="315"/>
      <c r="D13" s="315">
        <v>130</v>
      </c>
      <c r="E13" s="318">
        <f>J13+F13</f>
        <v>12959200</v>
      </c>
      <c r="F13" s="318">
        <v>12959200</v>
      </c>
      <c r="G13" s="313"/>
      <c r="H13" s="313"/>
      <c r="I13" s="313"/>
      <c r="J13" s="313"/>
      <c r="K13" s="311"/>
    </row>
    <row r="14" spans="1:11" ht="100.5" customHeight="1">
      <c r="A14" s="314" t="s">
        <v>222</v>
      </c>
      <c r="B14" s="315" t="s">
        <v>176</v>
      </c>
      <c r="C14" s="315"/>
      <c r="D14" s="315">
        <v>130</v>
      </c>
      <c r="E14" s="318">
        <f>J14+F14</f>
        <v>215300</v>
      </c>
      <c r="F14" s="318">
        <v>215300</v>
      </c>
      <c r="G14" s="313"/>
      <c r="H14" s="313"/>
      <c r="I14" s="313"/>
      <c r="J14" s="313"/>
      <c r="K14" s="311"/>
    </row>
    <row r="15" spans="1:11" ht="99.75" customHeight="1">
      <c r="A15" s="315" t="s">
        <v>371</v>
      </c>
      <c r="B15" s="315" t="s">
        <v>223</v>
      </c>
      <c r="C15" s="315"/>
      <c r="D15" s="315">
        <v>130</v>
      </c>
      <c r="E15" s="318">
        <f>J15+F15</f>
        <v>4820400</v>
      </c>
      <c r="F15" s="318">
        <v>4820400</v>
      </c>
      <c r="G15" s="313"/>
      <c r="H15" s="313"/>
      <c r="I15" s="313"/>
      <c r="J15" s="313"/>
      <c r="K15" s="311"/>
    </row>
    <row r="16" spans="1:11" ht="132.75" customHeight="1">
      <c r="A16" s="315" t="s">
        <v>465</v>
      </c>
      <c r="B16" s="315" t="s">
        <v>475</v>
      </c>
      <c r="C16" s="315"/>
      <c r="D16" s="315">
        <v>180</v>
      </c>
      <c r="E16" s="318">
        <f>SUM(G16)</f>
        <v>1170389</v>
      </c>
      <c r="F16" s="318"/>
      <c r="G16" s="316">
        <v>1170389</v>
      </c>
      <c r="H16" s="313"/>
      <c r="I16" s="313"/>
      <c r="J16" s="313"/>
      <c r="K16" s="311"/>
    </row>
    <row r="17" spans="1:11" ht="93" customHeight="1">
      <c r="A17" s="319" t="s">
        <v>345</v>
      </c>
      <c r="B17" s="320" t="s">
        <v>344</v>
      </c>
      <c r="C17" s="321"/>
      <c r="D17" s="321">
        <v>130</v>
      </c>
      <c r="E17" s="322">
        <f>SUM(J17)</f>
        <v>96000</v>
      </c>
      <c r="F17" s="322"/>
      <c r="G17" s="323"/>
      <c r="H17" s="324"/>
      <c r="I17" s="324"/>
      <c r="J17" s="323">
        <v>96000</v>
      </c>
      <c r="K17" s="325"/>
    </row>
    <row r="18" spans="1:11" ht="112.5" customHeight="1">
      <c r="A18" s="314" t="s">
        <v>185</v>
      </c>
      <c r="B18" s="315" t="s">
        <v>276</v>
      </c>
      <c r="C18" s="311"/>
      <c r="D18" s="315">
        <v>130</v>
      </c>
      <c r="E18" s="318">
        <f>J18</f>
        <v>2457624</v>
      </c>
      <c r="F18" s="318"/>
      <c r="G18" s="316"/>
      <c r="H18" s="316"/>
      <c r="I18" s="316"/>
      <c r="J18" s="316">
        <v>2457624</v>
      </c>
      <c r="K18" s="311"/>
    </row>
    <row r="19" spans="1:11" ht="36.75" customHeight="1">
      <c r="A19" s="319" t="s">
        <v>377</v>
      </c>
      <c r="B19" s="326" t="s">
        <v>376</v>
      </c>
      <c r="C19" s="321"/>
      <c r="D19" s="321">
        <v>180</v>
      </c>
      <c r="E19" s="322">
        <f>SUM(J19)</f>
        <v>0</v>
      </c>
      <c r="F19" s="321"/>
      <c r="G19" s="321"/>
      <c r="H19" s="321"/>
      <c r="I19" s="321"/>
      <c r="J19" s="321"/>
      <c r="K19" s="321"/>
    </row>
    <row r="20" spans="1:11" ht="45.75" customHeight="1">
      <c r="A20" s="314"/>
      <c r="B20" s="315" t="s">
        <v>277</v>
      </c>
      <c r="C20" s="315">
        <v>130</v>
      </c>
      <c r="D20" s="315"/>
      <c r="E20" s="318"/>
      <c r="F20" s="318"/>
      <c r="G20" s="316"/>
      <c r="H20" s="316"/>
      <c r="I20" s="316"/>
      <c r="J20" s="313"/>
      <c r="K20" s="311"/>
    </row>
    <row r="21" spans="1:11" ht="24.75" customHeight="1">
      <c r="A21" s="314"/>
      <c r="B21" s="315" t="s">
        <v>260</v>
      </c>
      <c r="C21" s="315">
        <v>140</v>
      </c>
      <c r="D21" s="315"/>
      <c r="E21" s="318"/>
      <c r="F21" s="315" t="s">
        <v>11</v>
      </c>
      <c r="G21" s="315" t="s">
        <v>11</v>
      </c>
      <c r="H21" s="315" t="s">
        <v>11</v>
      </c>
      <c r="I21" s="315" t="s">
        <v>11</v>
      </c>
      <c r="J21" s="315"/>
      <c r="K21" s="315" t="s">
        <v>11</v>
      </c>
    </row>
    <row r="22" spans="1:11" ht="15.75" customHeight="1">
      <c r="A22" s="314"/>
      <c r="B22" s="315" t="s">
        <v>261</v>
      </c>
      <c r="C22" s="315">
        <v>150</v>
      </c>
      <c r="D22" s="327">
        <v>180</v>
      </c>
      <c r="E22" s="318"/>
      <c r="F22" s="315" t="s">
        <v>11</v>
      </c>
      <c r="G22" s="316"/>
      <c r="H22" s="315"/>
      <c r="I22" s="315" t="s">
        <v>11</v>
      </c>
      <c r="J22" s="315" t="s">
        <v>11</v>
      </c>
      <c r="K22" s="315" t="s">
        <v>11</v>
      </c>
    </row>
    <row r="23" spans="1:11" ht="15.75" customHeight="1">
      <c r="A23" s="314"/>
      <c r="B23" s="315" t="s">
        <v>262</v>
      </c>
      <c r="C23" s="315">
        <v>160</v>
      </c>
      <c r="D23" s="315"/>
      <c r="E23" s="318"/>
      <c r="F23" s="315" t="s">
        <v>11</v>
      </c>
      <c r="G23" s="315" t="s">
        <v>11</v>
      </c>
      <c r="H23" s="315" t="s">
        <v>11</v>
      </c>
      <c r="I23" s="315" t="s">
        <v>11</v>
      </c>
      <c r="J23" s="315"/>
      <c r="K23" s="315"/>
    </row>
    <row r="24" spans="1:11" ht="21.75" customHeight="1">
      <c r="A24" s="314"/>
      <c r="B24" s="315" t="s">
        <v>71</v>
      </c>
      <c r="C24" s="315">
        <v>180</v>
      </c>
      <c r="D24" s="315" t="s">
        <v>11</v>
      </c>
      <c r="E24" s="318"/>
      <c r="F24" s="315" t="s">
        <v>11</v>
      </c>
      <c r="G24" s="315" t="s">
        <v>11</v>
      </c>
      <c r="H24" s="315" t="s">
        <v>11</v>
      </c>
      <c r="I24" s="315" t="s">
        <v>11</v>
      </c>
      <c r="J24" s="315"/>
      <c r="K24" s="315" t="s">
        <v>11</v>
      </c>
    </row>
    <row r="25" spans="1:11" ht="25.5" customHeight="1">
      <c r="A25" s="463"/>
      <c r="B25" s="464" t="s">
        <v>278</v>
      </c>
      <c r="C25" s="464"/>
      <c r="D25" s="464"/>
      <c r="E25" s="465" t="e">
        <f>SUM(F25:J25)</f>
        <v>#REF!</v>
      </c>
      <c r="F25" s="466">
        <f>SUM(F27+F42+F48+F53)</f>
        <v>24463100</v>
      </c>
      <c r="G25" s="466">
        <f>SUM(G59)</f>
        <v>1170389</v>
      </c>
      <c r="H25" s="464"/>
      <c r="I25" s="464"/>
      <c r="J25" s="465" t="e">
        <f>J67+J62+J71</f>
        <v>#REF!</v>
      </c>
      <c r="K25" s="464"/>
    </row>
    <row r="26" spans="1:11" ht="11.25" customHeight="1">
      <c r="A26" s="314"/>
      <c r="B26" s="315" t="s">
        <v>279</v>
      </c>
      <c r="C26" s="315"/>
      <c r="D26" s="315"/>
      <c r="E26" s="318"/>
      <c r="F26" s="315"/>
      <c r="G26" s="315"/>
      <c r="H26" s="315"/>
      <c r="I26" s="315"/>
      <c r="J26" s="315"/>
      <c r="K26" s="315"/>
    </row>
    <row r="27" spans="1:11" ht="90.75" customHeight="1">
      <c r="A27" s="309" t="s">
        <v>105</v>
      </c>
      <c r="B27" s="311" t="s">
        <v>104</v>
      </c>
      <c r="C27" s="311"/>
      <c r="D27" s="311"/>
      <c r="E27" s="312">
        <f>E28</f>
        <v>6468200</v>
      </c>
      <c r="F27" s="313">
        <f>F28</f>
        <v>6468200</v>
      </c>
      <c r="G27" s="311"/>
      <c r="H27" s="311"/>
      <c r="I27" s="311"/>
      <c r="J27" s="312"/>
      <c r="K27" s="311"/>
    </row>
    <row r="28" spans="1:11" ht="26.25" customHeight="1">
      <c r="A28" s="309"/>
      <c r="B28" s="449" t="s">
        <v>72</v>
      </c>
      <c r="C28" s="449">
        <v>200</v>
      </c>
      <c r="D28" s="449" t="s">
        <v>11</v>
      </c>
      <c r="E28" s="451">
        <f>J28+F28</f>
        <v>6468200</v>
      </c>
      <c r="F28" s="451">
        <f>SUM(F29+F34+F39)</f>
        <v>6468200</v>
      </c>
      <c r="G28" s="449"/>
      <c r="H28" s="449"/>
      <c r="I28" s="449"/>
      <c r="J28" s="450"/>
      <c r="K28" s="449"/>
    </row>
    <row r="29" spans="1:11" ht="22.5">
      <c r="A29" s="314"/>
      <c r="B29" s="331" t="s">
        <v>73</v>
      </c>
      <c r="C29" s="315">
        <v>210</v>
      </c>
      <c r="D29" s="315">
        <v>110</v>
      </c>
      <c r="E29" s="318">
        <f aca="true" t="shared" si="0" ref="E29:E35">F29+J29</f>
        <v>3438170</v>
      </c>
      <c r="F29" s="318">
        <f>F31+F33+F32</f>
        <v>3438170</v>
      </c>
      <c r="G29" s="315"/>
      <c r="H29" s="315"/>
      <c r="I29" s="315"/>
      <c r="J29" s="318"/>
      <c r="K29" s="315"/>
    </row>
    <row r="30" spans="1:11" ht="21" customHeight="1">
      <c r="A30" s="314"/>
      <c r="B30" s="315" t="s">
        <v>55</v>
      </c>
      <c r="C30" s="315"/>
      <c r="D30" s="315"/>
      <c r="E30" s="318">
        <f t="shared" si="0"/>
        <v>0</v>
      </c>
      <c r="F30" s="318"/>
      <c r="G30" s="315"/>
      <c r="H30" s="315"/>
      <c r="I30" s="315"/>
      <c r="J30" s="315"/>
      <c r="K30" s="315"/>
    </row>
    <row r="31" spans="1:11" ht="26.25" customHeight="1">
      <c r="A31" s="314" t="s">
        <v>105</v>
      </c>
      <c r="B31" s="315" t="s">
        <v>280</v>
      </c>
      <c r="C31" s="315">
        <v>211</v>
      </c>
      <c r="D31" s="315">
        <v>111</v>
      </c>
      <c r="E31" s="318">
        <f>SUM(F31)</f>
        <v>2639100</v>
      </c>
      <c r="F31" s="318">
        <v>2639100</v>
      </c>
      <c r="G31" s="315"/>
      <c r="H31" s="315"/>
      <c r="I31" s="315"/>
      <c r="J31" s="315"/>
      <c r="K31" s="315"/>
    </row>
    <row r="32" spans="1:11" ht="42" customHeight="1">
      <c r="A32" s="314" t="s">
        <v>105</v>
      </c>
      <c r="B32" s="315" t="s">
        <v>380</v>
      </c>
      <c r="C32" s="315">
        <v>212</v>
      </c>
      <c r="D32" s="315">
        <v>112</v>
      </c>
      <c r="E32" s="318">
        <f>SUM('111,119,112(211,213,212)'!E49)</f>
        <v>2070</v>
      </c>
      <c r="F32" s="318">
        <f>SUM(E32)</f>
        <v>2070</v>
      </c>
      <c r="G32" s="315"/>
      <c r="H32" s="315"/>
      <c r="I32" s="315"/>
      <c r="J32" s="315"/>
      <c r="K32" s="315"/>
    </row>
    <row r="33" spans="1:11" ht="61.5" customHeight="1">
      <c r="A33" s="314" t="s">
        <v>105</v>
      </c>
      <c r="B33" s="315" t="s">
        <v>281</v>
      </c>
      <c r="C33" s="315">
        <v>213</v>
      </c>
      <c r="D33" s="315">
        <v>119</v>
      </c>
      <c r="E33" s="318">
        <f>SUM(F33)</f>
        <v>797000</v>
      </c>
      <c r="F33" s="318">
        <v>797000</v>
      </c>
      <c r="G33" s="315"/>
      <c r="H33" s="315"/>
      <c r="I33" s="315"/>
      <c r="J33" s="315"/>
      <c r="K33" s="315"/>
    </row>
    <row r="34" spans="1:11" ht="22.5">
      <c r="A34" s="314" t="s">
        <v>105</v>
      </c>
      <c r="B34" s="331" t="s">
        <v>263</v>
      </c>
      <c r="C34" s="315">
        <v>230</v>
      </c>
      <c r="D34" s="315">
        <v>850</v>
      </c>
      <c r="E34" s="318">
        <f t="shared" si="0"/>
        <v>231792</v>
      </c>
      <c r="F34" s="318">
        <f>F36</f>
        <v>231792</v>
      </c>
      <c r="G34" s="315"/>
      <c r="H34" s="315"/>
      <c r="I34" s="315"/>
      <c r="J34" s="315"/>
      <c r="K34" s="315"/>
    </row>
    <row r="35" spans="1:11" ht="21" customHeight="1">
      <c r="A35" s="314"/>
      <c r="B35" s="315" t="s">
        <v>41</v>
      </c>
      <c r="C35" s="315"/>
      <c r="D35" s="315"/>
      <c r="E35" s="318">
        <f t="shared" si="0"/>
        <v>0</v>
      </c>
      <c r="F35" s="315"/>
      <c r="G35" s="315"/>
      <c r="H35" s="315"/>
      <c r="I35" s="315"/>
      <c r="J35" s="315"/>
      <c r="K35" s="315"/>
    </row>
    <row r="36" spans="1:11" ht="24.75" customHeight="1">
      <c r="A36" s="314" t="s">
        <v>105</v>
      </c>
      <c r="B36" s="315" t="s">
        <v>282</v>
      </c>
      <c r="C36" s="315">
        <v>231</v>
      </c>
      <c r="D36" s="315">
        <v>851</v>
      </c>
      <c r="E36" s="318">
        <f>SUM(F36)</f>
        <v>231792</v>
      </c>
      <c r="F36" s="316">
        <v>231792</v>
      </c>
      <c r="G36" s="315"/>
      <c r="H36" s="315"/>
      <c r="I36" s="315"/>
      <c r="J36" s="315"/>
      <c r="K36" s="315"/>
    </row>
    <row r="37" spans="1:11" ht="18.75" customHeight="1">
      <c r="A37" s="314"/>
      <c r="B37" s="315" t="s">
        <v>283</v>
      </c>
      <c r="C37" s="315">
        <v>232</v>
      </c>
      <c r="D37" s="315">
        <v>852</v>
      </c>
      <c r="E37" s="318"/>
      <c r="F37" s="315"/>
      <c r="G37" s="315"/>
      <c r="H37" s="315"/>
      <c r="I37" s="315"/>
      <c r="J37" s="315"/>
      <c r="K37" s="315"/>
    </row>
    <row r="38" spans="1:11" ht="24.75" customHeight="1">
      <c r="A38" s="314"/>
      <c r="B38" s="315" t="s">
        <v>284</v>
      </c>
      <c r="C38" s="315">
        <v>233</v>
      </c>
      <c r="D38" s="315">
        <v>853</v>
      </c>
      <c r="E38" s="318"/>
      <c r="F38" s="315"/>
      <c r="G38" s="315"/>
      <c r="H38" s="315"/>
      <c r="I38" s="315"/>
      <c r="J38" s="315"/>
      <c r="K38" s="315"/>
    </row>
    <row r="39" spans="1:11" ht="33.75">
      <c r="A39" s="314"/>
      <c r="B39" s="331" t="s">
        <v>74</v>
      </c>
      <c r="C39" s="315">
        <v>260</v>
      </c>
      <c r="D39" s="315" t="s">
        <v>1</v>
      </c>
      <c r="E39" s="318">
        <f>J39+F39</f>
        <v>2798238</v>
      </c>
      <c r="F39" s="318">
        <f>SUM(F41)</f>
        <v>2798238</v>
      </c>
      <c r="G39" s="315"/>
      <c r="H39" s="318"/>
      <c r="I39" s="318"/>
      <c r="J39" s="332"/>
      <c r="K39" s="315"/>
    </row>
    <row r="40" spans="1:11" ht="26.25" customHeight="1">
      <c r="A40" s="314"/>
      <c r="B40" s="315" t="s">
        <v>41</v>
      </c>
      <c r="C40" s="315"/>
      <c r="D40" s="315"/>
      <c r="E40" s="318"/>
      <c r="F40" s="318"/>
      <c r="G40" s="315"/>
      <c r="H40" s="318"/>
      <c r="I40" s="318"/>
      <c r="J40" s="332"/>
      <c r="K40" s="315"/>
    </row>
    <row r="41" spans="1:11" ht="60.75" customHeight="1">
      <c r="A41" s="314" t="s">
        <v>105</v>
      </c>
      <c r="B41" s="315" t="s">
        <v>285</v>
      </c>
      <c r="C41" s="315">
        <v>262</v>
      </c>
      <c r="D41" s="315">
        <v>244</v>
      </c>
      <c r="E41" s="318">
        <f>F41+J41</f>
        <v>2798238</v>
      </c>
      <c r="F41" s="318">
        <v>2798238</v>
      </c>
      <c r="G41" s="315"/>
      <c r="H41" s="315"/>
      <c r="I41" s="315"/>
      <c r="J41" s="315"/>
      <c r="K41" s="315"/>
    </row>
    <row r="42" spans="1:11" ht="117.75" customHeight="1">
      <c r="A42" s="309" t="s">
        <v>221</v>
      </c>
      <c r="B42" s="311" t="s">
        <v>224</v>
      </c>
      <c r="C42" s="311"/>
      <c r="D42" s="311"/>
      <c r="E42" s="312">
        <f>E43</f>
        <v>12959200</v>
      </c>
      <c r="F42" s="313">
        <f>F43</f>
        <v>12959200</v>
      </c>
      <c r="G42" s="311"/>
      <c r="H42" s="311"/>
      <c r="I42" s="311"/>
      <c r="J42" s="312"/>
      <c r="K42" s="311"/>
    </row>
    <row r="43" spans="1:11" ht="32.25" customHeight="1">
      <c r="A43" s="309"/>
      <c r="B43" s="310" t="s">
        <v>72</v>
      </c>
      <c r="C43" s="310">
        <v>200</v>
      </c>
      <c r="D43" s="310" t="s">
        <v>11</v>
      </c>
      <c r="E43" s="451">
        <f>J43+F43</f>
        <v>12959200</v>
      </c>
      <c r="F43" s="451">
        <f>F44</f>
        <v>12959200</v>
      </c>
      <c r="G43" s="310"/>
      <c r="H43" s="310"/>
      <c r="I43" s="310"/>
      <c r="J43" s="450"/>
      <c r="K43" s="310"/>
    </row>
    <row r="44" spans="1:11" ht="32.25" customHeight="1">
      <c r="A44" s="314"/>
      <c r="B44" s="331" t="s">
        <v>73</v>
      </c>
      <c r="C44" s="315">
        <v>210</v>
      </c>
      <c r="D44" s="315">
        <v>110</v>
      </c>
      <c r="E44" s="318">
        <f>F44+J44</f>
        <v>12959200</v>
      </c>
      <c r="F44" s="318">
        <f>F46+F47</f>
        <v>12959200</v>
      </c>
      <c r="G44" s="315"/>
      <c r="H44" s="315"/>
      <c r="I44" s="315"/>
      <c r="J44" s="318"/>
      <c r="K44" s="315"/>
    </row>
    <row r="45" spans="1:11" ht="19.5" customHeight="1">
      <c r="A45" s="314"/>
      <c r="B45" s="315" t="s">
        <v>55</v>
      </c>
      <c r="C45" s="315"/>
      <c r="D45" s="315"/>
      <c r="E45" s="318"/>
      <c r="F45" s="318"/>
      <c r="G45" s="315"/>
      <c r="H45" s="315"/>
      <c r="I45" s="315"/>
      <c r="J45" s="315"/>
      <c r="K45" s="315"/>
    </row>
    <row r="46" spans="1:11" ht="24.75" customHeight="1">
      <c r="A46" s="314" t="s">
        <v>221</v>
      </c>
      <c r="B46" s="315" t="s">
        <v>280</v>
      </c>
      <c r="C46" s="315">
        <v>211</v>
      </c>
      <c r="D46" s="315">
        <v>111</v>
      </c>
      <c r="E46" s="318">
        <f>F46+J46</f>
        <v>9953300</v>
      </c>
      <c r="F46" s="318">
        <v>9953300</v>
      </c>
      <c r="G46" s="315"/>
      <c r="H46" s="315"/>
      <c r="I46" s="315"/>
      <c r="J46" s="315"/>
      <c r="K46" s="315"/>
    </row>
    <row r="47" spans="1:11" ht="60.75" customHeight="1">
      <c r="A47" s="314" t="s">
        <v>221</v>
      </c>
      <c r="B47" s="315" t="s">
        <v>281</v>
      </c>
      <c r="C47" s="315">
        <v>213</v>
      </c>
      <c r="D47" s="315">
        <v>119</v>
      </c>
      <c r="E47" s="318">
        <f>F47+J47</f>
        <v>3005900</v>
      </c>
      <c r="F47" s="318">
        <v>3005900</v>
      </c>
      <c r="G47" s="315"/>
      <c r="H47" s="315"/>
      <c r="I47" s="315"/>
      <c r="J47" s="315"/>
      <c r="K47" s="315"/>
    </row>
    <row r="48" spans="1:11" ht="171.75" customHeight="1">
      <c r="A48" s="309" t="s">
        <v>222</v>
      </c>
      <c r="B48" s="311" t="s">
        <v>225</v>
      </c>
      <c r="C48" s="315"/>
      <c r="D48" s="315"/>
      <c r="E48" s="312">
        <f>F48+J48</f>
        <v>215300</v>
      </c>
      <c r="F48" s="312">
        <f>F49</f>
        <v>215300</v>
      </c>
      <c r="G48" s="315"/>
      <c r="H48" s="315"/>
      <c r="I48" s="315"/>
      <c r="J48" s="315"/>
      <c r="K48" s="315"/>
    </row>
    <row r="49" spans="1:11" ht="22.5" customHeight="1">
      <c r="A49" s="309"/>
      <c r="B49" s="310" t="s">
        <v>72</v>
      </c>
      <c r="C49" s="310">
        <v>200</v>
      </c>
      <c r="D49" s="310" t="s">
        <v>11</v>
      </c>
      <c r="E49" s="451">
        <f>J49+F49</f>
        <v>215300</v>
      </c>
      <c r="F49" s="451">
        <f>F50</f>
        <v>215300</v>
      </c>
      <c r="G49" s="310"/>
      <c r="H49" s="310"/>
      <c r="I49" s="310"/>
      <c r="J49" s="450"/>
      <c r="K49" s="310"/>
    </row>
    <row r="50" spans="1:11" ht="41.25" customHeight="1">
      <c r="A50" s="314"/>
      <c r="B50" s="331" t="s">
        <v>74</v>
      </c>
      <c r="C50" s="315">
        <v>260</v>
      </c>
      <c r="D50" s="315" t="s">
        <v>1</v>
      </c>
      <c r="E50" s="318">
        <f>J50+F50</f>
        <v>215300</v>
      </c>
      <c r="F50" s="318">
        <v>215300</v>
      </c>
      <c r="G50" s="315"/>
      <c r="H50" s="318"/>
      <c r="I50" s="318"/>
      <c r="J50" s="332"/>
      <c r="K50" s="315"/>
    </row>
    <row r="51" spans="1:11" ht="63.75" customHeight="1">
      <c r="A51" s="314" t="s">
        <v>222</v>
      </c>
      <c r="B51" s="315" t="s">
        <v>285</v>
      </c>
      <c r="C51" s="315">
        <v>261</v>
      </c>
      <c r="D51" s="315">
        <v>244</v>
      </c>
      <c r="E51" s="318">
        <f>J51+F51</f>
        <v>215300</v>
      </c>
      <c r="F51" s="318">
        <f>SUM(F50)</f>
        <v>215300</v>
      </c>
      <c r="G51" s="315"/>
      <c r="H51" s="318"/>
      <c r="I51" s="318"/>
      <c r="J51" s="332"/>
      <c r="K51" s="315"/>
    </row>
    <row r="52" spans="1:11" ht="22.5" customHeight="1">
      <c r="A52" s="309" t="s">
        <v>371</v>
      </c>
      <c r="B52" s="311" t="s">
        <v>224</v>
      </c>
      <c r="C52" s="311"/>
      <c r="D52" s="311"/>
      <c r="E52" s="312">
        <f>E53</f>
        <v>4820400</v>
      </c>
      <c r="F52" s="313">
        <f>F53</f>
        <v>4820400</v>
      </c>
      <c r="G52" s="311"/>
      <c r="H52" s="311"/>
      <c r="I52" s="311"/>
      <c r="J52" s="312"/>
      <c r="K52" s="311"/>
    </row>
    <row r="53" spans="1:11" ht="32.25" customHeight="1">
      <c r="A53" s="309"/>
      <c r="B53" s="310" t="s">
        <v>72</v>
      </c>
      <c r="C53" s="310">
        <v>200</v>
      </c>
      <c r="D53" s="310" t="s">
        <v>11</v>
      </c>
      <c r="E53" s="451">
        <f>J53+F53</f>
        <v>4820400</v>
      </c>
      <c r="F53" s="451">
        <f>F54</f>
        <v>4820400</v>
      </c>
      <c r="G53" s="310"/>
      <c r="H53" s="310"/>
      <c r="I53" s="310"/>
      <c r="J53" s="450"/>
      <c r="K53" s="310"/>
    </row>
    <row r="54" spans="1:11" ht="33" customHeight="1">
      <c r="A54" s="314"/>
      <c r="B54" s="331" t="s">
        <v>73</v>
      </c>
      <c r="C54" s="315">
        <v>210</v>
      </c>
      <c r="D54" s="315">
        <v>110</v>
      </c>
      <c r="E54" s="318">
        <f>F54+J54</f>
        <v>4820400</v>
      </c>
      <c r="F54" s="318">
        <f>SUM(F56+F57)</f>
        <v>4820400</v>
      </c>
      <c r="G54" s="315"/>
      <c r="H54" s="315"/>
      <c r="I54" s="315"/>
      <c r="J54" s="318"/>
      <c r="K54" s="315"/>
    </row>
    <row r="55" spans="1:11" ht="27.75" customHeight="1">
      <c r="A55" s="314"/>
      <c r="B55" s="315" t="s">
        <v>55</v>
      </c>
      <c r="C55" s="315"/>
      <c r="D55" s="315"/>
      <c r="E55" s="318"/>
      <c r="F55" s="318"/>
      <c r="G55" s="315"/>
      <c r="H55" s="315"/>
      <c r="I55" s="315"/>
      <c r="J55" s="315"/>
      <c r="K55" s="315"/>
    </row>
    <row r="56" spans="1:11" ht="27.75" customHeight="1">
      <c r="A56" s="314" t="s">
        <v>371</v>
      </c>
      <c r="B56" s="315" t="s">
        <v>280</v>
      </c>
      <c r="C56" s="315">
        <v>211</v>
      </c>
      <c r="D56" s="315">
        <v>111</v>
      </c>
      <c r="E56" s="318">
        <f>F56+J56</f>
        <v>3702304</v>
      </c>
      <c r="F56" s="318">
        <v>3702304</v>
      </c>
      <c r="G56" s="315"/>
      <c r="H56" s="315"/>
      <c r="I56" s="315"/>
      <c r="J56" s="315"/>
      <c r="K56" s="315"/>
    </row>
    <row r="57" spans="1:11" ht="57" customHeight="1">
      <c r="A57" s="314" t="s">
        <v>371</v>
      </c>
      <c r="B57" s="315" t="s">
        <v>281</v>
      </c>
      <c r="C57" s="315">
        <v>213</v>
      </c>
      <c r="D57" s="315">
        <v>119</v>
      </c>
      <c r="E57" s="318">
        <f>F57+J57</f>
        <v>1118096</v>
      </c>
      <c r="F57" s="318">
        <v>1118096</v>
      </c>
      <c r="G57" s="315"/>
      <c r="H57" s="315"/>
      <c r="I57" s="315"/>
      <c r="J57" s="315"/>
      <c r="K57" s="315"/>
    </row>
    <row r="58" spans="1:11" ht="147">
      <c r="A58" s="309" t="s">
        <v>465</v>
      </c>
      <c r="B58" s="311" t="s">
        <v>476</v>
      </c>
      <c r="C58" s="311"/>
      <c r="D58" s="311"/>
      <c r="E58" s="312">
        <f>E59</f>
        <v>1170389</v>
      </c>
      <c r="F58" s="313"/>
      <c r="G58" s="313">
        <f>SUM(G60)</f>
        <v>1170389</v>
      </c>
      <c r="H58" s="311"/>
      <c r="I58" s="311"/>
      <c r="J58" s="311"/>
      <c r="K58" s="311"/>
    </row>
    <row r="59" spans="1:11" ht="21.75" customHeight="1">
      <c r="A59" s="309"/>
      <c r="B59" s="310" t="s">
        <v>72</v>
      </c>
      <c r="C59" s="310">
        <v>200</v>
      </c>
      <c r="D59" s="310" t="s">
        <v>11</v>
      </c>
      <c r="E59" s="451">
        <f>SUM(G59)</f>
        <v>1170389</v>
      </c>
      <c r="F59" s="451"/>
      <c r="G59" s="451">
        <f>SUM(G60)</f>
        <v>1170389</v>
      </c>
      <c r="H59" s="310"/>
      <c r="I59" s="310"/>
      <c r="J59" s="450"/>
      <c r="K59" s="310"/>
    </row>
    <row r="60" spans="1:11" ht="28.5" customHeight="1">
      <c r="A60" s="314"/>
      <c r="B60" s="331" t="s">
        <v>74</v>
      </c>
      <c r="C60" s="315">
        <v>260</v>
      </c>
      <c r="D60" s="315" t="s">
        <v>1</v>
      </c>
      <c r="E60" s="318">
        <f>SUM(G60)</f>
        <v>1170389</v>
      </c>
      <c r="F60" s="318"/>
      <c r="G60" s="316">
        <f>SUM(G61)</f>
        <v>1170389</v>
      </c>
      <c r="H60" s="318"/>
      <c r="I60" s="318"/>
      <c r="J60" s="332"/>
      <c r="K60" s="315"/>
    </row>
    <row r="61" spans="1:11" ht="71.25" customHeight="1">
      <c r="A61" s="314" t="s">
        <v>465</v>
      </c>
      <c r="B61" s="315" t="s">
        <v>285</v>
      </c>
      <c r="C61" s="315">
        <v>261</v>
      </c>
      <c r="D61" s="315">
        <v>244</v>
      </c>
      <c r="E61" s="318">
        <f>SUM(G61)</f>
        <v>1170389</v>
      </c>
      <c r="F61" s="318"/>
      <c r="G61" s="316">
        <v>1170389</v>
      </c>
      <c r="H61" s="318"/>
      <c r="I61" s="318"/>
      <c r="J61" s="332"/>
      <c r="K61" s="315"/>
    </row>
    <row r="62" spans="1:11" ht="94.5" customHeight="1">
      <c r="A62" s="333" t="s">
        <v>345</v>
      </c>
      <c r="B62" s="320" t="s">
        <v>350</v>
      </c>
      <c r="C62" s="321"/>
      <c r="D62" s="321"/>
      <c r="E62" s="334" t="e">
        <f>E63</f>
        <v>#REF!</v>
      </c>
      <c r="F62" s="334"/>
      <c r="G62" s="325"/>
      <c r="H62" s="334"/>
      <c r="I62" s="334"/>
      <c r="J62" s="334" t="e">
        <f>J63</f>
        <v>#REF!</v>
      </c>
      <c r="K62" s="321"/>
    </row>
    <row r="63" spans="1:11" ht="34.5" customHeight="1">
      <c r="A63" s="333"/>
      <c r="B63" s="335" t="s">
        <v>72</v>
      </c>
      <c r="C63" s="336">
        <v>200</v>
      </c>
      <c r="D63" s="336" t="s">
        <v>11</v>
      </c>
      <c r="E63" s="337" t="e">
        <f>J63+F63</f>
        <v>#REF!</v>
      </c>
      <c r="F63" s="337"/>
      <c r="G63" s="336"/>
      <c r="H63" s="336"/>
      <c r="I63" s="336"/>
      <c r="J63" s="338" t="e">
        <f>J64</f>
        <v>#REF!</v>
      </c>
      <c r="K63" s="336"/>
    </row>
    <row r="64" spans="1:11" ht="30.75" customHeight="1">
      <c r="A64" s="319"/>
      <c r="B64" s="339" t="s">
        <v>74</v>
      </c>
      <c r="C64" s="321">
        <v>260</v>
      </c>
      <c r="D64" s="321" t="s">
        <v>1</v>
      </c>
      <c r="E64" s="322" t="e">
        <f>J64+F64</f>
        <v>#REF!</v>
      </c>
      <c r="F64" s="322"/>
      <c r="G64" s="321"/>
      <c r="H64" s="322"/>
      <c r="I64" s="322"/>
      <c r="J64" s="322" t="e">
        <f>SUM(J65:J65)</f>
        <v>#REF!</v>
      </c>
      <c r="K64" s="321"/>
    </row>
    <row r="65" spans="1:11" ht="61.5" customHeight="1">
      <c r="A65" s="319" t="s">
        <v>345</v>
      </c>
      <c r="B65" s="326" t="s">
        <v>285</v>
      </c>
      <c r="C65" s="321">
        <v>262</v>
      </c>
      <c r="D65" s="321">
        <v>244</v>
      </c>
      <c r="E65" s="322" t="e">
        <f>J65+F65</f>
        <v>#REF!</v>
      </c>
      <c r="F65" s="322"/>
      <c r="G65" s="321"/>
      <c r="H65" s="322"/>
      <c r="I65" s="322"/>
      <c r="J65" s="322" t="e">
        <f>SUM('906.3.005'!C48)</f>
        <v>#REF!</v>
      </c>
      <c r="K65" s="321"/>
    </row>
    <row r="66" spans="1:11" ht="25.5" customHeight="1">
      <c r="A66" s="314"/>
      <c r="B66" s="311" t="s">
        <v>226</v>
      </c>
      <c r="C66" s="315"/>
      <c r="D66" s="315"/>
      <c r="E66" s="312">
        <f>E67</f>
        <v>2457624</v>
      </c>
      <c r="F66" s="312"/>
      <c r="G66" s="311"/>
      <c r="H66" s="312"/>
      <c r="I66" s="312"/>
      <c r="J66" s="312">
        <f>J67</f>
        <v>2457624</v>
      </c>
      <c r="K66" s="315"/>
    </row>
    <row r="67" spans="1:11" ht="21" customHeight="1">
      <c r="A67" s="309" t="s">
        <v>185</v>
      </c>
      <c r="B67" s="310" t="s">
        <v>72</v>
      </c>
      <c r="C67" s="310">
        <v>200</v>
      </c>
      <c r="D67" s="310" t="s">
        <v>11</v>
      </c>
      <c r="E67" s="451">
        <f>J67+F67</f>
        <v>2457624</v>
      </c>
      <c r="F67" s="451"/>
      <c r="G67" s="310"/>
      <c r="H67" s="310"/>
      <c r="I67" s="310"/>
      <c r="J67" s="450">
        <f>J68</f>
        <v>2457624</v>
      </c>
      <c r="K67" s="310"/>
    </row>
    <row r="68" spans="1:11" ht="34.5" customHeight="1">
      <c r="A68" s="309"/>
      <c r="B68" s="331" t="s">
        <v>74</v>
      </c>
      <c r="C68" s="315">
        <v>260</v>
      </c>
      <c r="D68" s="315" t="s">
        <v>1</v>
      </c>
      <c r="E68" s="318">
        <f>J68+F68</f>
        <v>2457624</v>
      </c>
      <c r="F68" s="318"/>
      <c r="G68" s="315"/>
      <c r="H68" s="318"/>
      <c r="I68" s="318"/>
      <c r="J68" s="318">
        <f>J69</f>
        <v>2457624</v>
      </c>
      <c r="K68" s="315"/>
    </row>
    <row r="69" spans="1:11" ht="25.5" customHeight="1">
      <c r="A69" s="314"/>
      <c r="B69" s="315" t="s">
        <v>285</v>
      </c>
      <c r="C69" s="315">
        <v>261</v>
      </c>
      <c r="D69" s="315">
        <v>244</v>
      </c>
      <c r="E69" s="318">
        <f>J69+F69</f>
        <v>2457624</v>
      </c>
      <c r="F69" s="318"/>
      <c r="G69" s="315"/>
      <c r="H69" s="318"/>
      <c r="I69" s="318"/>
      <c r="J69" s="318">
        <v>2457624</v>
      </c>
      <c r="K69" s="315"/>
    </row>
    <row r="70" spans="1:11" ht="182.25" customHeight="1">
      <c r="A70" s="333" t="s">
        <v>377</v>
      </c>
      <c r="B70" s="340" t="s">
        <v>378</v>
      </c>
      <c r="C70" s="321"/>
      <c r="D70" s="321"/>
      <c r="E70" s="322"/>
      <c r="F70" s="322"/>
      <c r="G70" s="321"/>
      <c r="H70" s="322"/>
      <c r="I70" s="322"/>
      <c r="J70" s="322"/>
      <c r="K70" s="321"/>
    </row>
    <row r="71" spans="1:11" ht="31.5" customHeight="1">
      <c r="A71" s="319"/>
      <c r="B71" s="335" t="s">
        <v>72</v>
      </c>
      <c r="C71" s="336">
        <v>200</v>
      </c>
      <c r="D71" s="336" t="s">
        <v>11</v>
      </c>
      <c r="E71" s="337">
        <f>J71+F71</f>
        <v>0</v>
      </c>
      <c r="F71" s="337"/>
      <c r="G71" s="336"/>
      <c r="H71" s="336"/>
      <c r="I71" s="336"/>
      <c r="J71" s="338">
        <f>J72</f>
        <v>0</v>
      </c>
      <c r="K71" s="336"/>
    </row>
    <row r="72" spans="1:11" ht="31.5" customHeight="1">
      <c r="A72" s="319"/>
      <c r="B72" s="339" t="s">
        <v>74</v>
      </c>
      <c r="C72" s="321">
        <v>260</v>
      </c>
      <c r="D72" s="321" t="s">
        <v>1</v>
      </c>
      <c r="E72" s="322">
        <f>J72+F72</f>
        <v>0</v>
      </c>
      <c r="F72" s="322"/>
      <c r="G72" s="321"/>
      <c r="H72" s="322"/>
      <c r="I72" s="322"/>
      <c r="J72" s="322">
        <f>SUM(J73:J73)</f>
        <v>0</v>
      </c>
      <c r="K72" s="321"/>
    </row>
    <row r="73" spans="1:11" ht="60.75" customHeight="1">
      <c r="A73" s="319" t="s">
        <v>377</v>
      </c>
      <c r="B73" s="326" t="s">
        <v>285</v>
      </c>
      <c r="C73" s="321">
        <v>262</v>
      </c>
      <c r="D73" s="321">
        <v>244</v>
      </c>
      <c r="E73" s="322">
        <f>J73+F73</f>
        <v>0</v>
      </c>
      <c r="F73" s="322"/>
      <c r="G73" s="321"/>
      <c r="H73" s="322"/>
      <c r="I73" s="322"/>
      <c r="J73" s="322"/>
      <c r="K73" s="321"/>
    </row>
    <row r="74" spans="1:11" ht="21">
      <c r="A74" s="319"/>
      <c r="B74" s="311" t="s">
        <v>18</v>
      </c>
      <c r="C74" s="311">
        <v>500</v>
      </c>
      <c r="D74" s="311" t="s">
        <v>11</v>
      </c>
      <c r="E74" s="313">
        <f>SUM(F74+J74)</f>
        <v>0</v>
      </c>
      <c r="F74" s="313">
        <f>SUM(F75:F77)</f>
        <v>0</v>
      </c>
      <c r="G74" s="313"/>
      <c r="H74" s="313"/>
      <c r="I74" s="313"/>
      <c r="J74" s="324">
        <f>SUM(J75:J77)</f>
        <v>0</v>
      </c>
      <c r="K74" s="313"/>
    </row>
    <row r="75" spans="1:11" ht="168.75" customHeight="1">
      <c r="A75" s="314" t="s">
        <v>221</v>
      </c>
      <c r="B75" s="326" t="s">
        <v>227</v>
      </c>
      <c r="C75" s="315">
        <v>510</v>
      </c>
      <c r="D75" s="315"/>
      <c r="E75" s="316">
        <f>SUM(F75:K75)</f>
        <v>0</v>
      </c>
      <c r="F75" s="316">
        <v>0</v>
      </c>
      <c r="G75" s="316"/>
      <c r="H75" s="316"/>
      <c r="I75" s="316"/>
      <c r="J75" s="316"/>
      <c r="K75" s="316"/>
    </row>
    <row r="76" spans="1:11" ht="163.5" customHeight="1">
      <c r="A76" s="314" t="s">
        <v>371</v>
      </c>
      <c r="B76" s="326" t="s">
        <v>227</v>
      </c>
      <c r="C76" s="315">
        <v>510</v>
      </c>
      <c r="D76" s="315"/>
      <c r="E76" s="316">
        <f>SUM(F76:K76)</f>
        <v>0</v>
      </c>
      <c r="F76" s="316">
        <v>0</v>
      </c>
      <c r="G76" s="316"/>
      <c r="H76" s="316"/>
      <c r="I76" s="316"/>
      <c r="J76" s="316"/>
      <c r="K76" s="316"/>
    </row>
    <row r="77" spans="1:11" ht="108.75" customHeight="1">
      <c r="A77" s="314" t="s">
        <v>185</v>
      </c>
      <c r="B77" s="326" t="s">
        <v>233</v>
      </c>
      <c r="C77" s="315">
        <v>520</v>
      </c>
      <c r="D77" s="315"/>
      <c r="E77" s="316">
        <f>SUM(F77:K77)</f>
        <v>0</v>
      </c>
      <c r="F77" s="316"/>
      <c r="G77" s="316"/>
      <c r="H77" s="316"/>
      <c r="I77" s="316"/>
      <c r="J77" s="316">
        <v>0</v>
      </c>
      <c r="K77" s="316"/>
    </row>
  </sheetData>
  <sheetProtection/>
  <mergeCells count="25">
    <mergeCell ref="J1:K1"/>
    <mergeCell ref="B2:H2"/>
    <mergeCell ref="A3:A6"/>
    <mergeCell ref="B3:B6"/>
    <mergeCell ref="C3:C6"/>
    <mergeCell ref="D3:D6"/>
    <mergeCell ref="E3:K3"/>
    <mergeCell ref="E4:E6"/>
    <mergeCell ref="F4:K4"/>
    <mergeCell ref="A8:A9"/>
    <mergeCell ref="C8:C9"/>
    <mergeCell ref="D8:D9"/>
    <mergeCell ref="E8:E9"/>
    <mergeCell ref="F8:F9"/>
    <mergeCell ref="B1:H1"/>
    <mergeCell ref="G8:G9"/>
    <mergeCell ref="H8:H9"/>
    <mergeCell ref="I8:I9"/>
    <mergeCell ref="J8:J9"/>
    <mergeCell ref="K8:K9"/>
    <mergeCell ref="F5:F6"/>
    <mergeCell ref="G5:G6"/>
    <mergeCell ref="H5:H6"/>
    <mergeCell ref="I5:I6"/>
    <mergeCell ref="J5:K5"/>
  </mergeCells>
  <printOptions/>
  <pageMargins left="0.45" right="0.27" top="0.43" bottom="0.4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17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19.125" style="0" customWidth="1"/>
    <col min="2" max="2" width="6.375" style="0" customWidth="1"/>
    <col min="3" max="3" width="8.25390625" style="0" customWidth="1"/>
    <col min="4" max="4" width="13.00390625" style="0" customWidth="1"/>
    <col min="5" max="5" width="12.125" style="0" customWidth="1"/>
    <col min="6" max="6" width="12.75390625" style="0" customWidth="1"/>
    <col min="7" max="7" width="13.625" style="0" bestFit="1" customWidth="1"/>
    <col min="8" max="9" width="10.875" style="0" bestFit="1" customWidth="1"/>
    <col min="10" max="10" width="11.375" style="0" customWidth="1"/>
    <col min="11" max="11" width="11.25390625" style="0" customWidth="1"/>
    <col min="12" max="12" width="5.875" style="0" customWidth="1"/>
    <col min="13" max="13" width="7.375" style="0" customWidth="1"/>
  </cols>
  <sheetData>
    <row r="1" spans="1:13" ht="15">
      <c r="A1" s="526" t="s">
        <v>382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ht="14.25">
      <c r="A2" s="527" t="s">
        <v>383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 ht="14.25">
      <c r="A3" s="528" t="s">
        <v>481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</row>
    <row r="4" spans="1:13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ht="24.75" customHeight="1">
      <c r="A5" s="341" t="s">
        <v>202</v>
      </c>
      <c r="B5" s="342" t="s">
        <v>0</v>
      </c>
      <c r="C5" s="343" t="s">
        <v>2</v>
      </c>
      <c r="D5" s="529" t="s">
        <v>3</v>
      </c>
      <c r="E5" s="529"/>
      <c r="F5" s="529"/>
      <c r="G5" s="530" t="s">
        <v>4</v>
      </c>
      <c r="H5" s="531"/>
      <c r="I5" s="531"/>
      <c r="J5" s="531"/>
      <c r="K5" s="531"/>
      <c r="L5" s="531"/>
      <c r="M5" s="532"/>
    </row>
    <row r="6" spans="1:13" ht="12.75">
      <c r="A6" s="344" t="s">
        <v>384</v>
      </c>
      <c r="B6" s="345" t="s">
        <v>5</v>
      </c>
      <c r="C6" s="346" t="s">
        <v>6</v>
      </c>
      <c r="D6" s="533" t="s">
        <v>7</v>
      </c>
      <c r="E6" s="533"/>
      <c r="F6" s="533"/>
      <c r="G6" s="531" t="s">
        <v>42</v>
      </c>
      <c r="H6" s="531"/>
      <c r="I6" s="531"/>
      <c r="J6" s="531"/>
      <c r="K6" s="531"/>
      <c r="L6" s="531"/>
      <c r="M6" s="532"/>
    </row>
    <row r="7" spans="1:13" ht="95.25" customHeight="1">
      <c r="A7" s="545"/>
      <c r="B7" s="347"/>
      <c r="C7" s="346" t="s">
        <v>8</v>
      </c>
      <c r="D7" s="547"/>
      <c r="E7" s="547"/>
      <c r="F7" s="547"/>
      <c r="G7" s="534" t="s">
        <v>9</v>
      </c>
      <c r="H7" s="535"/>
      <c r="I7" s="534"/>
      <c r="J7" s="536" t="s">
        <v>10</v>
      </c>
      <c r="K7" s="537"/>
      <c r="L7" s="537"/>
      <c r="M7" s="538"/>
    </row>
    <row r="8" spans="1:13" ht="36" customHeight="1">
      <c r="A8" s="545"/>
      <c r="B8" s="539"/>
      <c r="C8" s="540"/>
      <c r="D8" s="541" t="s">
        <v>478</v>
      </c>
      <c r="E8" s="533" t="s">
        <v>479</v>
      </c>
      <c r="F8" s="533" t="s">
        <v>480</v>
      </c>
      <c r="G8" s="541" t="s">
        <v>478</v>
      </c>
      <c r="H8" s="533" t="s">
        <v>479</v>
      </c>
      <c r="I8" s="533" t="s">
        <v>480</v>
      </c>
      <c r="J8" s="541" t="s">
        <v>385</v>
      </c>
      <c r="K8" s="543" t="s">
        <v>386</v>
      </c>
      <c r="L8" s="550" t="s">
        <v>387</v>
      </c>
      <c r="M8" s="551"/>
    </row>
    <row r="9" spans="1:13" ht="19.5" customHeight="1">
      <c r="A9" s="546"/>
      <c r="B9" s="539"/>
      <c r="C9" s="540"/>
      <c r="D9" s="542"/>
      <c r="E9" s="533"/>
      <c r="F9" s="533"/>
      <c r="G9" s="542"/>
      <c r="H9" s="533"/>
      <c r="I9" s="533"/>
      <c r="J9" s="542"/>
      <c r="K9" s="543"/>
      <c r="L9" s="552"/>
      <c r="M9" s="553"/>
    </row>
    <row r="10" spans="1:13" ht="12.75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9">
        <v>8</v>
      </c>
      <c r="I10" s="348">
        <v>9</v>
      </c>
      <c r="J10" s="348">
        <v>10</v>
      </c>
      <c r="K10" s="348">
        <v>11</v>
      </c>
      <c r="L10" s="529">
        <v>12</v>
      </c>
      <c r="M10" s="529"/>
    </row>
    <row r="11" spans="1:13" ht="12.75">
      <c r="A11" s="350" t="s">
        <v>388</v>
      </c>
      <c r="B11" s="533">
        <v>1</v>
      </c>
      <c r="C11" s="543" t="s">
        <v>11</v>
      </c>
      <c r="D11" s="544">
        <f>SUM('Принятая 2 таб'!E40+'Принятая 2 таб'!E51+'Принятая 2 таб'!E61+'Принятая 2 таб'!E65+'Принятая 2 таб'!E69+'Принятая 2 таб'!E73)</f>
        <v>6416475.699999999</v>
      </c>
      <c r="E11" s="544">
        <f>SUM('Таб 2 2019'!E41+'Таб 2 2019'!E51+'Таб 2 2019'!E61+'Таб 2 2019'!E64+'Таб 2 2019'!E69)</f>
        <v>6729201</v>
      </c>
      <c r="F11" s="544" t="e">
        <f>SUM(' таб 2 2020'!E39+' таб 2 2020'!E50+' таб 2 2020'!E60+' таб 2 2020'!E64+' таб 2 2020'!E68)</f>
        <v>#REF!</v>
      </c>
      <c r="G11" s="544">
        <f>SUM(D11)</f>
        <v>6416475.699999999</v>
      </c>
      <c r="H11" s="544">
        <f>SUM(E11)</f>
        <v>6729201</v>
      </c>
      <c r="I11" s="544" t="e">
        <f>SUM(F11)</f>
        <v>#REF!</v>
      </c>
      <c r="J11" s="547"/>
      <c r="K11" s="540"/>
      <c r="L11" s="548"/>
      <c r="M11" s="549"/>
    </row>
    <row r="12" spans="1:13" ht="45" customHeight="1">
      <c r="A12" s="350" t="s">
        <v>389</v>
      </c>
      <c r="B12" s="533"/>
      <c r="C12" s="543"/>
      <c r="D12" s="544"/>
      <c r="E12" s="544"/>
      <c r="F12" s="544"/>
      <c r="G12" s="544"/>
      <c r="H12" s="544"/>
      <c r="I12" s="544"/>
      <c r="J12" s="547"/>
      <c r="K12" s="540"/>
      <c r="L12" s="548"/>
      <c r="M12" s="549"/>
    </row>
    <row r="13" spans="1:13" ht="12.75">
      <c r="A13" s="351" t="s">
        <v>42</v>
      </c>
      <c r="B13" s="541">
        <v>1001</v>
      </c>
      <c r="C13" s="554" t="s">
        <v>1</v>
      </c>
      <c r="D13" s="556">
        <v>381277.22</v>
      </c>
      <c r="E13" s="556"/>
      <c r="F13" s="556"/>
      <c r="G13" s="558">
        <f>SUM(D13)</f>
        <v>381277.22</v>
      </c>
      <c r="H13" s="561"/>
      <c r="I13" s="561"/>
      <c r="J13" s="547"/>
      <c r="K13" s="562"/>
      <c r="L13" s="564"/>
      <c r="M13" s="565"/>
    </row>
    <row r="14" spans="1:13" ht="24">
      <c r="A14" s="350" t="s">
        <v>390</v>
      </c>
      <c r="B14" s="533"/>
      <c r="C14" s="543"/>
      <c r="D14" s="544"/>
      <c r="E14" s="544"/>
      <c r="F14" s="544"/>
      <c r="G14" s="559"/>
      <c r="H14" s="561"/>
      <c r="I14" s="561"/>
      <c r="J14" s="547"/>
      <c r="K14" s="540"/>
      <c r="L14" s="548"/>
      <c r="M14" s="549"/>
    </row>
    <row r="15" spans="1:13" ht="43.5" customHeight="1">
      <c r="A15" s="352" t="s">
        <v>391</v>
      </c>
      <c r="B15" s="542"/>
      <c r="C15" s="555"/>
      <c r="D15" s="557"/>
      <c r="E15" s="557"/>
      <c r="F15" s="557"/>
      <c r="G15" s="560"/>
      <c r="H15" s="561"/>
      <c r="I15" s="561"/>
      <c r="J15" s="547"/>
      <c r="K15" s="563"/>
      <c r="L15" s="566"/>
      <c r="M15" s="567"/>
    </row>
    <row r="16" spans="1:13" ht="62.25" customHeight="1">
      <c r="A16" s="353" t="s">
        <v>12</v>
      </c>
      <c r="B16" s="348">
        <v>2001</v>
      </c>
      <c r="C16" s="354"/>
      <c r="D16" s="355">
        <f aca="true" t="shared" si="0" ref="D16:I16">SUM(D11-D13)</f>
        <v>6035198.4799999995</v>
      </c>
      <c r="E16" s="355">
        <f t="shared" si="0"/>
        <v>6729201</v>
      </c>
      <c r="F16" s="355" t="e">
        <f t="shared" si="0"/>
        <v>#REF!</v>
      </c>
      <c r="G16" s="355">
        <f t="shared" si="0"/>
        <v>6035198.4799999995</v>
      </c>
      <c r="H16" s="355">
        <f t="shared" si="0"/>
        <v>6729201</v>
      </c>
      <c r="I16" s="355" t="e">
        <f t="shared" si="0"/>
        <v>#REF!</v>
      </c>
      <c r="J16" s="354"/>
      <c r="K16" s="354"/>
      <c r="L16" s="547"/>
      <c r="M16" s="547"/>
    </row>
    <row r="17" spans="1:13" ht="12.75">
      <c r="A17" s="35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547"/>
      <c r="M17" s="547"/>
    </row>
  </sheetData>
  <sheetProtection/>
  <mergeCells count="47">
    <mergeCell ref="G11:G12"/>
    <mergeCell ref="H11:H12"/>
    <mergeCell ref="L16:M16"/>
    <mergeCell ref="L17:M17"/>
    <mergeCell ref="H13:H15"/>
    <mergeCell ref="I13:I15"/>
    <mergeCell ref="J13:J15"/>
    <mergeCell ref="K13:K15"/>
    <mergeCell ref="L13:M15"/>
    <mergeCell ref="I11:I12"/>
    <mergeCell ref="B13:B15"/>
    <mergeCell ref="C13:C15"/>
    <mergeCell ref="D13:D15"/>
    <mergeCell ref="E13:E15"/>
    <mergeCell ref="F13:F15"/>
    <mergeCell ref="G13:G15"/>
    <mergeCell ref="J11:J12"/>
    <mergeCell ref="K11:K12"/>
    <mergeCell ref="L11:M12"/>
    <mergeCell ref="I8:I9"/>
    <mergeCell ref="J8:J9"/>
    <mergeCell ref="K8:K9"/>
    <mergeCell ref="L8:M9"/>
    <mergeCell ref="L10:M10"/>
    <mergeCell ref="B11:B12"/>
    <mergeCell ref="C11:C12"/>
    <mergeCell ref="D11:D12"/>
    <mergeCell ref="E11:E12"/>
    <mergeCell ref="F11:F12"/>
    <mergeCell ref="A7:A9"/>
    <mergeCell ref="D7:F7"/>
    <mergeCell ref="G7:I7"/>
    <mergeCell ref="J7:M7"/>
    <mergeCell ref="B8:B9"/>
    <mergeCell ref="C8:C9"/>
    <mergeCell ref="D8:D9"/>
    <mergeCell ref="E8:E9"/>
    <mergeCell ref="F8:F9"/>
    <mergeCell ref="H8:H9"/>
    <mergeCell ref="G8:G9"/>
    <mergeCell ref="A1:M1"/>
    <mergeCell ref="A2:M2"/>
    <mergeCell ref="A3:M3"/>
    <mergeCell ref="D5:F5"/>
    <mergeCell ref="G5:M5"/>
    <mergeCell ref="D6:F6"/>
    <mergeCell ref="G6:M6"/>
  </mergeCells>
  <hyperlinks>
    <hyperlink ref="G7" r:id="rId1" display="http://budget.1gl.ru/ - /document/99/499011838/"/>
    <hyperlink ref="J7" r:id="rId2" display="http://budget.1gl.ru/ - /document/99/902289896/"/>
  </hyperlinks>
  <printOptions/>
  <pageMargins left="0.37" right="0.27" top="0.52" bottom="0.4" header="0.2" footer="0.2"/>
  <pageSetup horizontalDpi="600" verticalDpi="6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zoomScalePageLayoutView="0" workbookViewId="0" topLeftCell="A16">
      <selection activeCell="C33" sqref="C33"/>
    </sheetView>
  </sheetViews>
  <sheetFormatPr defaultColWidth="9.00390625" defaultRowHeight="12.75"/>
  <cols>
    <col min="1" max="1" width="34.375" style="0" customWidth="1"/>
    <col min="2" max="2" width="17.125" style="0" customWidth="1"/>
    <col min="3" max="3" width="30.375" style="0" customWidth="1"/>
    <col min="4" max="4" width="17.375" style="0" customWidth="1"/>
    <col min="7" max="7" width="6.875" style="0" customWidth="1"/>
  </cols>
  <sheetData>
    <row r="1" spans="1:5" ht="15">
      <c r="A1" s="526" t="s">
        <v>15</v>
      </c>
      <c r="B1" s="526"/>
      <c r="C1" s="526"/>
      <c r="D1" s="297"/>
      <c r="E1" s="297"/>
    </row>
    <row r="2" spans="1:10" ht="9.75" customHeight="1">
      <c r="A2" s="569"/>
      <c r="B2" s="569"/>
      <c r="C2" s="569"/>
      <c r="D2" s="569"/>
      <c r="E2" s="291"/>
      <c r="F2" s="291"/>
      <c r="G2" s="291"/>
      <c r="H2" s="291"/>
      <c r="I2" s="291"/>
      <c r="J2" s="291"/>
    </row>
    <row r="3" spans="1:10" ht="31.5" customHeight="1">
      <c r="A3" s="570" t="s">
        <v>13</v>
      </c>
      <c r="B3" s="570"/>
      <c r="C3" s="570"/>
      <c r="D3" s="298"/>
      <c r="E3" s="298"/>
      <c r="F3" s="298"/>
      <c r="G3" s="298"/>
      <c r="H3" s="298"/>
      <c r="I3" s="298"/>
      <c r="J3" s="298"/>
    </row>
    <row r="4" spans="1:10" ht="15.75">
      <c r="A4" s="571" t="s">
        <v>482</v>
      </c>
      <c r="B4" s="571"/>
      <c r="C4" s="571"/>
      <c r="D4" s="299"/>
      <c r="E4" s="299"/>
      <c r="F4" s="299"/>
      <c r="G4" s="299"/>
      <c r="H4" s="299"/>
      <c r="I4" s="299"/>
      <c r="J4" s="300"/>
    </row>
    <row r="5" spans="1:10" ht="31.5" customHeight="1">
      <c r="A5" s="572" t="s">
        <v>14</v>
      </c>
      <c r="B5" s="572"/>
      <c r="C5" s="572"/>
      <c r="D5" s="301"/>
      <c r="E5" s="301"/>
      <c r="F5" s="301"/>
      <c r="G5" s="300"/>
      <c r="H5" s="293"/>
      <c r="I5" s="300"/>
      <c r="J5" s="300"/>
    </row>
    <row r="6" spans="1:10" ht="15.75">
      <c r="A6" s="291"/>
      <c r="B6" s="291"/>
      <c r="C6" s="291"/>
      <c r="D6" s="568"/>
      <c r="E6" s="568"/>
      <c r="F6" s="568"/>
      <c r="G6" s="568"/>
      <c r="H6" s="568"/>
      <c r="I6" s="568"/>
      <c r="J6" s="568"/>
    </row>
    <row r="7" spans="1:10" ht="47.25" customHeight="1">
      <c r="A7" s="292" t="s">
        <v>39</v>
      </c>
      <c r="B7" s="292" t="s">
        <v>16</v>
      </c>
      <c r="C7" s="292" t="s">
        <v>17</v>
      </c>
      <c r="D7" s="568"/>
      <c r="E7" s="568"/>
      <c r="F7" s="568"/>
      <c r="G7" s="568"/>
      <c r="H7" s="568"/>
      <c r="I7" s="568"/>
      <c r="J7" s="568"/>
    </row>
    <row r="8" spans="1:10" ht="15.75">
      <c r="A8" s="292">
        <v>1</v>
      </c>
      <c r="B8" s="292">
        <v>2</v>
      </c>
      <c r="C8" s="292">
        <v>3</v>
      </c>
      <c r="D8" s="568"/>
      <c r="E8" s="568"/>
      <c r="F8" s="568"/>
      <c r="G8" s="568"/>
      <c r="H8" s="568"/>
      <c r="I8" s="568"/>
      <c r="J8" s="568"/>
    </row>
    <row r="9" spans="1:10" ht="31.5" customHeight="1">
      <c r="A9" s="295" t="s">
        <v>18</v>
      </c>
      <c r="B9" s="292">
        <v>10</v>
      </c>
      <c r="C9" s="302">
        <v>0</v>
      </c>
      <c r="D9" s="573"/>
      <c r="E9" s="568"/>
      <c r="F9" s="568"/>
      <c r="G9" s="568"/>
      <c r="H9" s="568"/>
      <c r="I9" s="568"/>
      <c r="J9" s="568"/>
    </row>
    <row r="10" spans="1:10" ht="31.5" customHeight="1">
      <c r="A10" s="295" t="s">
        <v>19</v>
      </c>
      <c r="B10" s="292">
        <v>20</v>
      </c>
      <c r="C10" s="302">
        <v>0</v>
      </c>
      <c r="D10" s="573"/>
      <c r="E10" s="568"/>
      <c r="F10" s="568"/>
      <c r="G10" s="568"/>
      <c r="H10" s="568"/>
      <c r="I10" s="568"/>
      <c r="J10" s="568"/>
    </row>
    <row r="11" spans="1:10" ht="15.75" customHeight="1">
      <c r="A11" s="295" t="s">
        <v>20</v>
      </c>
      <c r="B11" s="292">
        <v>30</v>
      </c>
      <c r="C11" s="303"/>
      <c r="D11" s="573"/>
      <c r="E11" s="568"/>
      <c r="F11" s="568"/>
      <c r="G11" s="568"/>
      <c r="H11" s="568"/>
      <c r="I11" s="568"/>
      <c r="J11" s="568"/>
    </row>
    <row r="12" spans="1:10" ht="15.75">
      <c r="A12" s="295"/>
      <c r="B12" s="294"/>
      <c r="C12" s="303"/>
      <c r="D12" s="573"/>
      <c r="E12" s="568"/>
      <c r="F12" s="568"/>
      <c r="G12" s="568"/>
      <c r="H12" s="568"/>
      <c r="I12" s="568"/>
      <c r="J12" s="568"/>
    </row>
    <row r="13" spans="1:10" ht="15.75" customHeight="1">
      <c r="A13" s="295" t="s">
        <v>21</v>
      </c>
      <c r="B13" s="292">
        <v>40</v>
      </c>
      <c r="C13" s="303"/>
      <c r="D13" s="573"/>
      <c r="E13" s="568"/>
      <c r="F13" s="568"/>
      <c r="G13" s="568"/>
      <c r="H13" s="568"/>
      <c r="I13" s="568"/>
      <c r="J13" s="568"/>
    </row>
    <row r="14" spans="1:10" ht="12.75">
      <c r="A14" s="291"/>
      <c r="B14" s="291"/>
      <c r="C14" s="291"/>
      <c r="D14" s="291"/>
      <c r="E14" s="291"/>
      <c r="F14" s="291"/>
      <c r="G14" s="291"/>
      <c r="H14" s="291"/>
      <c r="I14" s="291"/>
      <c r="J14" s="291"/>
    </row>
    <row r="15" spans="1:3" ht="15">
      <c r="A15" s="526" t="s">
        <v>392</v>
      </c>
      <c r="B15" s="526"/>
      <c r="C15" s="526"/>
    </row>
    <row r="16" ht="15">
      <c r="A16" s="304" t="s">
        <v>22</v>
      </c>
    </row>
    <row r="17" spans="1:3" ht="12.75">
      <c r="A17" s="291"/>
      <c r="B17" s="291"/>
      <c r="C17" s="291"/>
    </row>
    <row r="18" spans="1:3" ht="15.75">
      <c r="A18" s="292" t="s">
        <v>39</v>
      </c>
      <c r="B18" s="292" t="s">
        <v>16</v>
      </c>
      <c r="C18" s="292" t="s">
        <v>23</v>
      </c>
    </row>
    <row r="19" spans="1:3" ht="15.75">
      <c r="A19" s="292">
        <v>1</v>
      </c>
      <c r="B19" s="292">
        <v>2</v>
      </c>
      <c r="C19" s="292">
        <v>3</v>
      </c>
    </row>
    <row r="20" spans="1:3" ht="15" customHeight="1">
      <c r="A20" s="295" t="s">
        <v>24</v>
      </c>
      <c r="B20" s="292">
        <v>10</v>
      </c>
      <c r="C20" s="294"/>
    </row>
    <row r="21" spans="1:3" ht="105.75" customHeight="1">
      <c r="A21" s="305" t="s">
        <v>25</v>
      </c>
      <c r="B21" s="292">
        <v>20</v>
      </c>
      <c r="C21" s="294"/>
    </row>
    <row r="22" spans="1:3" ht="51.75" customHeight="1">
      <c r="A22" s="295" t="s">
        <v>26</v>
      </c>
      <c r="B22" s="292">
        <v>30</v>
      </c>
      <c r="C22" s="294"/>
    </row>
    <row r="23" spans="1:3" ht="15.75">
      <c r="A23" s="27" t="s">
        <v>97</v>
      </c>
      <c r="B23" s="27"/>
      <c r="C23" s="27"/>
    </row>
    <row r="24" spans="1:8" ht="15.75" customHeight="1">
      <c r="A24" s="27" t="s">
        <v>94</v>
      </c>
      <c r="B24" s="27" t="s">
        <v>98</v>
      </c>
      <c r="C24" s="123" t="s">
        <v>272</v>
      </c>
      <c r="D24" s="289"/>
      <c r="E24" s="289"/>
      <c r="F24" s="289"/>
      <c r="G24" s="289"/>
      <c r="H24" s="289"/>
    </row>
    <row r="25" spans="1:9" ht="15.75">
      <c r="A25" s="27" t="s">
        <v>99</v>
      </c>
      <c r="B25" s="27" t="s">
        <v>27</v>
      </c>
      <c r="C25" s="27" t="s">
        <v>28</v>
      </c>
      <c r="D25" s="207"/>
      <c r="E25" s="207"/>
      <c r="F25" s="207"/>
      <c r="G25" s="207"/>
      <c r="H25" s="207"/>
      <c r="I25" s="207"/>
    </row>
    <row r="26" spans="1:6" ht="15.75">
      <c r="A26" s="62" t="s">
        <v>100</v>
      </c>
      <c r="B26" s="27"/>
      <c r="C26" s="27"/>
      <c r="D26" s="27"/>
      <c r="E26" s="27"/>
      <c r="F26" s="27"/>
    </row>
    <row r="27" spans="1:10" ht="15.75">
      <c r="A27" s="62"/>
      <c r="B27" s="27"/>
      <c r="C27" s="27"/>
      <c r="D27" s="27"/>
      <c r="E27" s="27"/>
      <c r="F27" s="27"/>
      <c r="G27" s="27"/>
      <c r="H27" s="27"/>
      <c r="I27" s="27"/>
      <c r="J27" s="27"/>
    </row>
    <row r="28" spans="1:8" ht="15.75" customHeight="1">
      <c r="A28" s="27" t="s">
        <v>101</v>
      </c>
      <c r="B28" s="27"/>
      <c r="C28" s="27"/>
      <c r="D28" s="289"/>
      <c r="E28" s="289"/>
      <c r="F28" s="289"/>
      <c r="G28" s="289"/>
      <c r="H28" s="289"/>
    </row>
    <row r="29" spans="1:10" ht="15.75">
      <c r="A29" s="27" t="s">
        <v>91</v>
      </c>
      <c r="B29" s="27" t="s">
        <v>102</v>
      </c>
      <c r="C29" s="27" t="s">
        <v>273</v>
      </c>
      <c r="D29" s="207"/>
      <c r="E29" s="207"/>
      <c r="F29" s="207"/>
      <c r="G29" s="207"/>
      <c r="H29" s="207"/>
      <c r="I29" s="207"/>
      <c r="J29" s="207"/>
    </row>
    <row r="30" spans="1:10" ht="15.75">
      <c r="A30" s="27" t="s">
        <v>219</v>
      </c>
      <c r="B30" s="27" t="s">
        <v>27</v>
      </c>
      <c r="C30" s="65" t="s">
        <v>103</v>
      </c>
      <c r="D30" s="57"/>
      <c r="E30" s="57"/>
      <c r="F30" s="57"/>
      <c r="G30" s="57"/>
      <c r="H30" s="57"/>
      <c r="I30" s="57"/>
      <c r="J30" s="57"/>
    </row>
    <row r="31" spans="1:10" ht="15.75">
      <c r="A31" s="27" t="s">
        <v>393</v>
      </c>
      <c r="B31" s="27"/>
      <c r="C31" s="27"/>
      <c r="D31" s="65"/>
      <c r="E31" s="65"/>
      <c r="F31" s="65"/>
      <c r="G31" s="65"/>
      <c r="H31" s="65"/>
      <c r="I31" s="65"/>
      <c r="J31" s="65"/>
    </row>
    <row r="32" spans="1:3" ht="15.75">
      <c r="A32" s="27" t="s">
        <v>274</v>
      </c>
      <c r="B32" s="123" t="s">
        <v>483</v>
      </c>
      <c r="C32" s="27"/>
    </row>
    <row r="34" spans="1:3" ht="15.75">
      <c r="A34" s="306"/>
      <c r="B34" s="57"/>
      <c r="C34" s="57"/>
    </row>
    <row r="35" spans="1:3" ht="15.75">
      <c r="A35" s="65"/>
      <c r="B35" s="65"/>
      <c r="C35" s="65"/>
    </row>
    <row r="38" ht="15.75" customHeight="1"/>
  </sheetData>
  <sheetProtection/>
  <mergeCells count="14">
    <mergeCell ref="D9:J9"/>
    <mergeCell ref="D10:J10"/>
    <mergeCell ref="D11:J11"/>
    <mergeCell ref="D12:J12"/>
    <mergeCell ref="D13:J13"/>
    <mergeCell ref="A15:C15"/>
    <mergeCell ref="D7:J7"/>
    <mergeCell ref="D8:J8"/>
    <mergeCell ref="A1:C1"/>
    <mergeCell ref="A2:D2"/>
    <mergeCell ref="A3:C3"/>
    <mergeCell ref="A4:C4"/>
    <mergeCell ref="A5:C5"/>
    <mergeCell ref="D6:J6"/>
  </mergeCells>
  <hyperlinks>
    <hyperlink ref="A21" r:id="rId1" display="http://budget.1gl.ru/ - /document/99/901714433/"/>
  </hyperlinks>
  <printOptions/>
  <pageMargins left="0.57" right="0.46" top="0.38" bottom="0.77" header="0.25" footer="0.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I16" sqref="I16"/>
    </sheetView>
  </sheetViews>
  <sheetFormatPr defaultColWidth="9.00390625" defaultRowHeight="12.75"/>
  <cols>
    <col min="1" max="1" width="11.25390625" style="0" customWidth="1"/>
    <col min="2" max="2" width="16.375" style="0" customWidth="1"/>
    <col min="3" max="3" width="9.375" style="0" customWidth="1"/>
    <col min="4" max="4" width="16.75390625" style="0" customWidth="1"/>
    <col min="5" max="5" width="18.125" style="0" customWidth="1"/>
    <col min="6" max="6" width="17.125" style="0" customWidth="1"/>
    <col min="8" max="8" width="10.875" style="0" customWidth="1"/>
    <col min="9" max="9" width="11.25390625" style="0" customWidth="1"/>
  </cols>
  <sheetData>
    <row r="1" spans="2:5" ht="15.75">
      <c r="B1" s="574" t="s">
        <v>432</v>
      </c>
      <c r="C1" s="574"/>
      <c r="D1" s="574"/>
      <c r="E1" s="574"/>
    </row>
    <row r="3" spans="1:6" ht="15.75">
      <c r="A3" s="32"/>
      <c r="B3" s="32" t="s">
        <v>433</v>
      </c>
      <c r="C3" s="32" t="s">
        <v>434</v>
      </c>
      <c r="D3" s="28">
        <v>2018</v>
      </c>
      <c r="E3" s="28">
        <v>2019</v>
      </c>
      <c r="F3" s="28">
        <v>2020</v>
      </c>
    </row>
    <row r="4" spans="1:6" ht="15.75">
      <c r="A4" s="32" t="s">
        <v>105</v>
      </c>
      <c r="B4" s="32">
        <v>111</v>
      </c>
      <c r="C4" s="32">
        <v>211</v>
      </c>
      <c r="D4" s="146">
        <f>SUM('211'!C12:E12)</f>
        <v>2614800</v>
      </c>
      <c r="E4" s="146">
        <v>2639100</v>
      </c>
      <c r="F4" s="146">
        <v>2639100</v>
      </c>
    </row>
    <row r="5" spans="1:6" ht="15.75">
      <c r="A5" s="32"/>
      <c r="B5" s="32">
        <v>112</v>
      </c>
      <c r="C5" s="32">
        <v>212</v>
      </c>
      <c r="D5" s="146">
        <f>SUM('111,119,112(211,213,212)'!E47)</f>
        <v>2070</v>
      </c>
      <c r="E5" s="146">
        <f>SUM(D5)</f>
        <v>2070</v>
      </c>
      <c r="F5" s="146">
        <f>SUM(E5)</f>
        <v>2070</v>
      </c>
    </row>
    <row r="6" spans="1:6" ht="15.75">
      <c r="A6" s="32"/>
      <c r="B6" s="32">
        <v>119</v>
      </c>
      <c r="C6" s="32">
        <v>213</v>
      </c>
      <c r="D6" s="146">
        <f>SUM('211'!C26:E26)</f>
        <v>845291.1200000001</v>
      </c>
      <c r="E6" s="146">
        <v>797000</v>
      </c>
      <c r="F6" s="146">
        <v>797000</v>
      </c>
    </row>
    <row r="7" spans="1:6" ht="15.75">
      <c r="A7" s="32"/>
      <c r="B7" s="32">
        <v>851</v>
      </c>
      <c r="C7" s="32">
        <v>290</v>
      </c>
      <c r="D7" s="146">
        <f>SUM('113 (290)'!C54)</f>
        <v>231792</v>
      </c>
      <c r="E7" s="146">
        <f>SUM(D7)</f>
        <v>231792</v>
      </c>
      <c r="F7" s="146">
        <f>SUM(E7)</f>
        <v>231792</v>
      </c>
    </row>
    <row r="8" spans="1:6" ht="15.75">
      <c r="A8" s="32"/>
      <c r="B8" s="32">
        <v>244</v>
      </c>
      <c r="C8" s="32">
        <v>221</v>
      </c>
      <c r="D8" s="146">
        <f>SUM('244(221)'!C20)</f>
        <v>18693</v>
      </c>
      <c r="E8" s="146">
        <f>SUM(D8)</f>
        <v>18693</v>
      </c>
      <c r="F8" s="146">
        <f>SUM(E8)</f>
        <v>18693</v>
      </c>
    </row>
    <row r="9" spans="1:6" ht="15.75">
      <c r="A9" s="32"/>
      <c r="B9" s="32">
        <v>244</v>
      </c>
      <c r="C9" s="32">
        <v>223</v>
      </c>
      <c r="D9" s="146">
        <f>SUM('244(223)'!C17)</f>
        <v>2029944.997190392</v>
      </c>
      <c r="E9" s="146">
        <f>SUM('[2]244(223)'!C17)</f>
        <v>2080933.9995839999</v>
      </c>
      <c r="F9" s="146">
        <v>2080934</v>
      </c>
    </row>
    <row r="10" spans="1:6" ht="15.75">
      <c r="A10" s="32"/>
      <c r="B10" s="32">
        <v>244</v>
      </c>
      <c r="C10" s="32">
        <v>225</v>
      </c>
      <c r="D10" s="146">
        <f>SUM('244(225)'!D92)</f>
        <v>194779.9982</v>
      </c>
      <c r="E10" s="146">
        <v>196956</v>
      </c>
      <c r="F10" s="146">
        <v>196956</v>
      </c>
    </row>
    <row r="11" spans="1:6" ht="15.75">
      <c r="A11" s="32"/>
      <c r="B11" s="32">
        <v>244</v>
      </c>
      <c r="C11" s="32">
        <v>226</v>
      </c>
      <c r="D11" s="146">
        <f>SUM('244(226)'!D39)</f>
        <v>233551</v>
      </c>
      <c r="E11" s="146">
        <v>241015</v>
      </c>
      <c r="F11" s="146">
        <v>241015</v>
      </c>
    </row>
    <row r="12" spans="1:6" ht="15.75">
      <c r="A12" s="32"/>
      <c r="B12" s="32">
        <v>244</v>
      </c>
      <c r="C12" s="32">
        <v>310</v>
      </c>
      <c r="D12" s="146">
        <f>SUM('244 (310)101'!C14)</f>
        <v>64940</v>
      </c>
      <c r="E12" s="146">
        <v>76440</v>
      </c>
      <c r="F12" s="146">
        <v>76440</v>
      </c>
    </row>
    <row r="13" spans="1:6" ht="15.75">
      <c r="A13" s="32"/>
      <c r="B13" s="32">
        <v>244</v>
      </c>
      <c r="C13" s="32">
        <v>340</v>
      </c>
      <c r="D13" s="146">
        <f>SUM('244(340) 101'!C39)</f>
        <v>130737.88</v>
      </c>
      <c r="E13" s="146">
        <v>184200</v>
      </c>
      <c r="F13" s="146">
        <v>184200</v>
      </c>
    </row>
    <row r="14" spans="1:6" ht="15.75">
      <c r="A14" s="32" t="s">
        <v>435</v>
      </c>
      <c r="B14" s="32"/>
      <c r="C14" s="32"/>
      <c r="D14" s="146">
        <f>SUM(D8:D13)</f>
        <v>2672646.875390392</v>
      </c>
      <c r="E14" s="146">
        <f>SUM(E8:E13)</f>
        <v>2798237.9995839996</v>
      </c>
      <c r="F14" s="146">
        <f>SUM(F8:F13)</f>
        <v>2798238</v>
      </c>
    </row>
    <row r="15" spans="1:9" ht="15.75">
      <c r="A15" s="60" t="s">
        <v>110</v>
      </c>
      <c r="B15" s="60"/>
      <c r="C15" s="60"/>
      <c r="D15" s="170">
        <f>SUM(D4+D5+D6+D7+D14)</f>
        <v>6366599.995390392</v>
      </c>
      <c r="E15" s="170">
        <f>SUM(E4+E5+E6+E7+E14)</f>
        <v>6468199.999584</v>
      </c>
      <c r="F15" s="170">
        <f>SUM(F4+F5+F6+F7+F14)</f>
        <v>6468200</v>
      </c>
      <c r="H15">
        <v>6366600</v>
      </c>
      <c r="I15" s="183">
        <f>SUM(D15-H15)</f>
        <v>-0.004609608091413975</v>
      </c>
    </row>
    <row r="16" spans="1:6" ht="15.75">
      <c r="A16" s="60"/>
      <c r="B16" s="60"/>
      <c r="C16" s="60"/>
      <c r="D16" s="382"/>
      <c r="E16" s="146"/>
      <c r="F16" s="146"/>
    </row>
    <row r="17" spans="1:6" ht="15.75">
      <c r="A17" s="32" t="s">
        <v>221</v>
      </c>
      <c r="B17" s="32">
        <v>111</v>
      </c>
      <c r="C17" s="32">
        <v>211</v>
      </c>
      <c r="D17" s="146">
        <f>SUM('211'!C58:E58)</f>
        <v>9747209.7</v>
      </c>
      <c r="E17" s="146">
        <v>9953300</v>
      </c>
      <c r="F17" s="146">
        <f>SUM(E17)</f>
        <v>9953300</v>
      </c>
    </row>
    <row r="18" spans="1:6" ht="15.75">
      <c r="A18" s="32"/>
      <c r="B18" s="32">
        <v>119</v>
      </c>
      <c r="C18" s="32">
        <v>213</v>
      </c>
      <c r="D18" s="146">
        <f>SUM('211'!C69:E69)</f>
        <v>2943690.7</v>
      </c>
      <c r="E18" s="146">
        <v>3005900</v>
      </c>
      <c r="F18" s="146">
        <f>SUM(E18)</f>
        <v>3005900</v>
      </c>
    </row>
    <row r="19" spans="1:6" ht="15.75">
      <c r="A19" s="66" t="s">
        <v>110</v>
      </c>
      <c r="B19" s="66"/>
      <c r="C19" s="66"/>
      <c r="D19" s="170">
        <f>SUM(D17:D18)</f>
        <v>12690900.399999999</v>
      </c>
      <c r="E19" s="170">
        <f>SUM(E17:E18)</f>
        <v>12959200</v>
      </c>
      <c r="F19" s="170">
        <f>SUM(F17:F18)</f>
        <v>12959200</v>
      </c>
    </row>
    <row r="20" spans="1:6" ht="15.75">
      <c r="A20" s="32"/>
      <c r="B20" s="32"/>
      <c r="C20" s="32"/>
      <c r="D20" s="146"/>
      <c r="E20" s="146"/>
      <c r="F20" s="146"/>
    </row>
    <row r="21" spans="1:6" ht="15.75">
      <c r="A21" s="32" t="s">
        <v>222</v>
      </c>
      <c r="B21" s="32"/>
      <c r="C21" s="32"/>
      <c r="D21" s="146"/>
      <c r="E21" s="146"/>
      <c r="F21" s="146"/>
    </row>
    <row r="22" spans="1:6" ht="15.75">
      <c r="A22" s="32"/>
      <c r="B22" s="32">
        <v>244</v>
      </c>
      <c r="C22" s="32">
        <v>226</v>
      </c>
      <c r="D22" s="146">
        <v>29800</v>
      </c>
      <c r="E22" s="146">
        <v>31000</v>
      </c>
      <c r="F22" s="146">
        <v>32300</v>
      </c>
    </row>
    <row r="23" spans="1:6" ht="15.75">
      <c r="A23" s="32"/>
      <c r="B23" s="32">
        <v>244</v>
      </c>
      <c r="C23" s="32">
        <v>310</v>
      </c>
      <c r="D23" s="146">
        <v>129200</v>
      </c>
      <c r="E23" s="146">
        <v>135950</v>
      </c>
      <c r="F23" s="146">
        <v>143000</v>
      </c>
    </row>
    <row r="24" spans="1:6" ht="15.75">
      <c r="A24" s="32"/>
      <c r="B24" s="32">
        <v>244</v>
      </c>
      <c r="C24" s="32">
        <v>340</v>
      </c>
      <c r="D24" s="146">
        <v>40000</v>
      </c>
      <c r="E24" s="146">
        <v>40000</v>
      </c>
      <c r="F24" s="146">
        <v>40000</v>
      </c>
    </row>
    <row r="25" spans="1:6" ht="15.75">
      <c r="A25" s="66" t="s">
        <v>110</v>
      </c>
      <c r="B25" s="66"/>
      <c r="C25" s="66"/>
      <c r="D25" s="170">
        <f>SUM(D22:D24)</f>
        <v>199000</v>
      </c>
      <c r="E25" s="170">
        <f>SUM(E22:E24)</f>
        <v>206950</v>
      </c>
      <c r="F25" s="170">
        <f>SUM(F22:F24)</f>
        <v>215300</v>
      </c>
    </row>
    <row r="26" spans="1:6" ht="15.75">
      <c r="A26" s="32"/>
      <c r="B26" s="32"/>
      <c r="C26" s="32"/>
      <c r="D26" s="146"/>
      <c r="E26" s="146"/>
      <c r="F26" s="146"/>
    </row>
    <row r="27" spans="1:6" ht="15.75">
      <c r="A27" s="32" t="s">
        <v>371</v>
      </c>
      <c r="B27" s="32">
        <v>111</v>
      </c>
      <c r="C27" s="32">
        <v>211</v>
      </c>
      <c r="D27" s="146">
        <f>SUM('211'!C107:E107)</f>
        <v>3117331.4</v>
      </c>
      <c r="E27" s="146">
        <v>3216000</v>
      </c>
      <c r="F27" s="146">
        <v>3702300</v>
      </c>
    </row>
    <row r="28" spans="1:6" ht="15.75">
      <c r="A28" s="32"/>
      <c r="B28" s="32">
        <v>119</v>
      </c>
      <c r="C28" s="32">
        <v>213</v>
      </c>
      <c r="D28" s="146">
        <f>SUM('211'!C118:E118)</f>
        <v>941413.43</v>
      </c>
      <c r="E28" s="146">
        <v>971200</v>
      </c>
      <c r="F28" s="146">
        <v>1118100</v>
      </c>
    </row>
    <row r="29" spans="1:6" ht="15.75">
      <c r="A29" s="32" t="s">
        <v>110</v>
      </c>
      <c r="B29" s="32"/>
      <c r="C29" s="32"/>
      <c r="D29" s="170">
        <f>SUM(D27:D28)</f>
        <v>4058744.83</v>
      </c>
      <c r="E29" s="170">
        <f>SUM(E27:E28)</f>
        <v>4187200</v>
      </c>
      <c r="F29" s="170">
        <f>SUM(F27:F28)</f>
        <v>4820400</v>
      </c>
    </row>
    <row r="30" spans="1:6" ht="15.75">
      <c r="A30" s="32"/>
      <c r="B30" s="32"/>
      <c r="C30" s="32"/>
      <c r="D30" s="170">
        <f>SUM(D19+D25+D29+D15)</f>
        <v>23315245.22539039</v>
      </c>
      <c r="E30" s="170">
        <f>SUM(E19+E25+E29+E15)</f>
        <v>23821549.999584</v>
      </c>
      <c r="F30" s="170">
        <f>SUM(F19+F25+F29+F15)</f>
        <v>24463100</v>
      </c>
    </row>
    <row r="31" spans="1:6" ht="15.75">
      <c r="A31" s="151"/>
      <c r="B31" s="151"/>
      <c r="C31" s="151"/>
      <c r="D31" s="150"/>
      <c r="E31" s="150"/>
      <c r="F31" s="150"/>
    </row>
    <row r="32" spans="4:5" ht="18.75">
      <c r="D32" s="575" t="s">
        <v>466</v>
      </c>
      <c r="E32" s="575"/>
    </row>
    <row r="33" spans="1:6" ht="15.75">
      <c r="A33" s="32" t="s">
        <v>465</v>
      </c>
      <c r="B33" s="32"/>
      <c r="C33" s="32"/>
      <c r="D33" s="146"/>
      <c r="E33" s="146"/>
      <c r="F33" s="146"/>
    </row>
    <row r="34" spans="1:6" ht="15.75">
      <c r="A34" s="32">
        <v>244</v>
      </c>
      <c r="B34" s="32">
        <v>340</v>
      </c>
      <c r="C34" s="32"/>
      <c r="D34" s="146">
        <f>SUM('244(340)111'!D34)</f>
        <v>0</v>
      </c>
      <c r="E34" s="146">
        <v>1170389</v>
      </c>
      <c r="F34" s="146">
        <v>1170389</v>
      </c>
    </row>
    <row r="35" spans="1:6" ht="15.75">
      <c r="A35" s="66" t="s">
        <v>110</v>
      </c>
      <c r="B35" s="66"/>
      <c r="C35" s="66"/>
      <c r="D35" s="170">
        <f>SUM(D34)</f>
        <v>0</v>
      </c>
      <c r="E35" s="170">
        <f>SUM(E34)</f>
        <v>1170389</v>
      </c>
      <c r="F35" s="170">
        <f>SUM(F34)</f>
        <v>1170389</v>
      </c>
    </row>
    <row r="37" spans="1:6" ht="15.75">
      <c r="A37" s="66" t="s">
        <v>436</v>
      </c>
      <c r="B37" s="66"/>
      <c r="C37" s="66"/>
      <c r="D37" s="170">
        <f>SUM(D30+D35)</f>
        <v>23315245.22539039</v>
      </c>
      <c r="E37" s="170">
        <f>SUM(E30+E35)</f>
        <v>24991938.999584</v>
      </c>
      <c r="F37" s="170">
        <f>SUM(F30+F35)</f>
        <v>25633489</v>
      </c>
    </row>
    <row r="38" spans="1:4" ht="15.75">
      <c r="A38" s="27" t="s">
        <v>112</v>
      </c>
      <c r="B38" s="27"/>
      <c r="C38" s="27" t="s">
        <v>286</v>
      </c>
      <c r="D38" s="27"/>
    </row>
    <row r="39" spans="1:4" ht="15.75">
      <c r="A39" s="35"/>
      <c r="B39" s="36"/>
      <c r="C39" s="27"/>
      <c r="D39" s="27"/>
    </row>
    <row r="40" spans="1:4" ht="15.75">
      <c r="A40" s="65" t="s">
        <v>113</v>
      </c>
      <c r="B40" s="36"/>
      <c r="C40" s="27" t="s">
        <v>287</v>
      </c>
      <c r="D40" s="27"/>
    </row>
    <row r="41" spans="1:4" ht="15">
      <c r="A41" s="57"/>
      <c r="B41" s="57"/>
      <c r="C41" s="57"/>
      <c r="D41" s="57"/>
    </row>
    <row r="42" spans="1:4" ht="15.75">
      <c r="A42" s="27" t="s">
        <v>119</v>
      </c>
      <c r="B42" s="27"/>
      <c r="C42" s="27" t="s">
        <v>120</v>
      </c>
      <c r="D42" s="57"/>
    </row>
    <row r="43" spans="1:4" ht="15.75">
      <c r="A43" s="27"/>
      <c r="B43" s="27"/>
      <c r="C43" s="57"/>
      <c r="D43" s="57"/>
    </row>
    <row r="44" spans="1:4" ht="15.75">
      <c r="A44" s="27"/>
      <c r="B44" s="27"/>
      <c r="C44" s="57"/>
      <c r="D44" s="57"/>
    </row>
    <row r="50" spans="2:5" ht="15.75">
      <c r="B50" s="574" t="s">
        <v>467</v>
      </c>
      <c r="C50" s="574"/>
      <c r="D50" s="574"/>
      <c r="E50" s="574"/>
    </row>
    <row r="52" spans="1:6" ht="15.75">
      <c r="A52" s="32"/>
      <c r="B52" s="32" t="s">
        <v>433</v>
      </c>
      <c r="C52" s="32" t="s">
        <v>434</v>
      </c>
      <c r="D52" s="28">
        <v>2018</v>
      </c>
      <c r="E52" s="28">
        <v>2019</v>
      </c>
      <c r="F52" s="28">
        <v>2020</v>
      </c>
    </row>
    <row r="53" spans="1:6" ht="15.75">
      <c r="A53" s="32" t="s">
        <v>185</v>
      </c>
      <c r="B53" s="32">
        <v>244</v>
      </c>
      <c r="C53" s="32">
        <v>225</v>
      </c>
      <c r="D53" s="146">
        <f>SUM('225р (2)'!E18)</f>
        <v>31665.300000000003</v>
      </c>
      <c r="E53" s="383">
        <v>31665.3</v>
      </c>
      <c r="F53" s="146">
        <v>31665.3</v>
      </c>
    </row>
    <row r="54" spans="1:6" ht="15.75">
      <c r="A54" s="32"/>
      <c r="B54" s="32">
        <v>244</v>
      </c>
      <c r="C54" s="32">
        <v>226</v>
      </c>
      <c r="D54" s="146">
        <f>SUM('226 р)'!D35)</f>
        <v>159940.99999999997</v>
      </c>
      <c r="E54" s="383">
        <v>158966.7</v>
      </c>
      <c r="F54" s="146">
        <v>158966.7</v>
      </c>
    </row>
    <row r="55" spans="1:6" ht="15.75">
      <c r="A55" s="32"/>
      <c r="B55" s="32">
        <v>244</v>
      </c>
      <c r="C55" s="32">
        <v>310</v>
      </c>
      <c r="D55" s="146"/>
      <c r="E55" s="32"/>
      <c r="F55" s="146">
        <f>SUM(D55:E55)</f>
        <v>0</v>
      </c>
    </row>
    <row r="56" spans="1:6" ht="15.75">
      <c r="A56" s="32"/>
      <c r="B56" s="32">
        <v>244</v>
      </c>
      <c r="C56" s="32">
        <v>340</v>
      </c>
      <c r="D56" s="146">
        <f>SUM('340 РП'!C41)</f>
        <v>2132915.52</v>
      </c>
      <c r="E56" s="227">
        <v>2266992</v>
      </c>
      <c r="F56" s="146">
        <v>2266992</v>
      </c>
    </row>
    <row r="57" spans="1:6" ht="15.75">
      <c r="A57" s="32" t="s">
        <v>435</v>
      </c>
      <c r="B57" s="32"/>
      <c r="C57" s="32"/>
      <c r="D57" s="384">
        <f>SUM(D53:D56)</f>
        <v>2324521.82</v>
      </c>
      <c r="E57" s="146">
        <f>SUM(E53:E56)</f>
        <v>2457624</v>
      </c>
      <c r="F57" s="146">
        <f>SUM(F53:F56)</f>
        <v>2457624</v>
      </c>
    </row>
    <row r="58" spans="1:6" ht="15.75">
      <c r="A58" s="66" t="s">
        <v>156</v>
      </c>
      <c r="B58" s="32"/>
      <c r="C58" s="32"/>
      <c r="D58" s="170">
        <f>SUM(D57)</f>
        <v>2324521.82</v>
      </c>
      <c r="E58" s="170">
        <f>SUM(E57)</f>
        <v>2457624</v>
      </c>
      <c r="F58" s="170">
        <f>SUM(F57)</f>
        <v>2457624</v>
      </c>
    </row>
    <row r="59" spans="1:6" ht="15.75">
      <c r="A59" s="32" t="s">
        <v>345</v>
      </c>
      <c r="B59" s="32">
        <v>244</v>
      </c>
      <c r="C59" s="32">
        <v>340</v>
      </c>
      <c r="D59" s="146">
        <v>96000</v>
      </c>
      <c r="E59" s="146">
        <v>96000</v>
      </c>
      <c r="F59" s="146">
        <v>96000</v>
      </c>
    </row>
    <row r="60" spans="1:6" ht="15.75">
      <c r="A60" s="32" t="s">
        <v>435</v>
      </c>
      <c r="B60" s="32"/>
      <c r="C60" s="32"/>
      <c r="D60" s="146">
        <f aca="true" t="shared" si="0" ref="D60:F61">SUM(D59)</f>
        <v>96000</v>
      </c>
      <c r="E60" s="146">
        <f t="shared" si="0"/>
        <v>96000</v>
      </c>
      <c r="F60" s="146">
        <f t="shared" si="0"/>
        <v>96000</v>
      </c>
    </row>
    <row r="61" spans="1:6" ht="15.75">
      <c r="A61" s="66" t="s">
        <v>156</v>
      </c>
      <c r="B61" s="32"/>
      <c r="C61" s="32"/>
      <c r="D61" s="170">
        <f t="shared" si="0"/>
        <v>96000</v>
      </c>
      <c r="E61" s="170">
        <f t="shared" si="0"/>
        <v>96000</v>
      </c>
      <c r="F61" s="170">
        <f t="shared" si="0"/>
        <v>96000</v>
      </c>
    </row>
    <row r="62" spans="1:6" ht="15.75">
      <c r="A62" s="66" t="s">
        <v>436</v>
      </c>
      <c r="B62" s="60"/>
      <c r="C62" s="60"/>
      <c r="D62" s="382">
        <f>SUM(D58+D61)</f>
        <v>2420521.82</v>
      </c>
      <c r="E62" s="382">
        <f>SUM(E58+E61)</f>
        <v>2553624</v>
      </c>
      <c r="F62" s="382">
        <f>SUM(F58+F61)</f>
        <v>2553624</v>
      </c>
    </row>
    <row r="65" spans="1:4" ht="15.75">
      <c r="A65" s="27" t="s">
        <v>112</v>
      </c>
      <c r="B65" s="27"/>
      <c r="C65" s="27" t="s">
        <v>286</v>
      </c>
      <c r="D65" s="27"/>
    </row>
    <row r="66" spans="1:4" ht="15.75">
      <c r="A66" s="35"/>
      <c r="B66" s="36"/>
      <c r="C66" s="27"/>
      <c r="D66" s="27"/>
    </row>
    <row r="67" spans="1:4" ht="15.75">
      <c r="A67" s="65" t="s">
        <v>113</v>
      </c>
      <c r="B67" s="36"/>
      <c r="C67" s="27" t="s">
        <v>287</v>
      </c>
      <c r="D67" s="27"/>
    </row>
    <row r="68" spans="1:4" ht="15">
      <c r="A68" s="57"/>
      <c r="B68" s="57"/>
      <c r="C68" s="57"/>
      <c r="D68" s="57"/>
    </row>
    <row r="69" spans="1:4" ht="15.75">
      <c r="A69" s="27" t="s">
        <v>437</v>
      </c>
      <c r="B69" s="27"/>
      <c r="C69" s="27" t="s">
        <v>120</v>
      </c>
      <c r="D69" s="57"/>
    </row>
    <row r="70" ht="15.75">
      <c r="A70" s="27" t="s">
        <v>438</v>
      </c>
    </row>
  </sheetData>
  <sheetProtection/>
  <mergeCells count="3">
    <mergeCell ref="B1:E1"/>
    <mergeCell ref="B50:E50"/>
    <mergeCell ref="D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7">
      <selection activeCell="A37" sqref="A37:E56"/>
    </sheetView>
  </sheetViews>
  <sheetFormatPr defaultColWidth="9.00390625" defaultRowHeight="12.75"/>
  <cols>
    <col min="1" max="1" width="33.875" style="57" customWidth="1"/>
    <col min="2" max="2" width="13.875" style="57" customWidth="1"/>
    <col min="3" max="3" width="9.125" style="57" customWidth="1"/>
    <col min="4" max="4" width="11.25390625" style="57" customWidth="1"/>
    <col min="5" max="5" width="14.125" style="57" customWidth="1"/>
    <col min="6" max="6" width="9.125" style="57" customWidth="1"/>
    <col min="7" max="7" width="11.75390625" style="57" bestFit="1" customWidth="1"/>
    <col min="8" max="16384" width="9.125" style="57" customWidth="1"/>
  </cols>
  <sheetData>
    <row r="1" spans="1:5" s="124" customFormat="1" ht="27" customHeight="1">
      <c r="A1" s="574" t="s">
        <v>353</v>
      </c>
      <c r="B1" s="574"/>
      <c r="C1" s="574"/>
      <c r="D1" s="574"/>
      <c r="E1" s="574"/>
    </row>
    <row r="2" spans="1:5" s="124" customFormat="1" ht="15.75" customHeight="1">
      <c r="A2" s="61"/>
      <c r="B2" s="61"/>
      <c r="C2" s="61"/>
      <c r="D2" s="61"/>
      <c r="E2" s="61"/>
    </row>
    <row r="3" spans="1:5" s="124" customFormat="1" ht="28.5" customHeight="1" hidden="1">
      <c r="A3" s="577"/>
      <c r="B3" s="577"/>
      <c r="C3" s="577"/>
      <c r="D3" s="577"/>
      <c r="E3" s="577"/>
    </row>
    <row r="4" spans="1:5" s="124" customFormat="1" ht="28.5" customHeight="1" hidden="1">
      <c r="A4" s="117"/>
      <c r="B4" s="117"/>
      <c r="C4" s="117"/>
      <c r="D4" s="117"/>
      <c r="E4" s="117"/>
    </row>
    <row r="5" spans="1:5" ht="19.5" customHeight="1">
      <c r="A5" s="577" t="s">
        <v>114</v>
      </c>
      <c r="B5" s="577"/>
      <c r="C5" s="577"/>
      <c r="D5" s="577"/>
      <c r="E5" s="577"/>
    </row>
    <row r="6" spans="1:5" ht="15.75">
      <c r="A6" s="118"/>
      <c r="B6" s="118"/>
      <c r="C6" s="118"/>
      <c r="D6" s="118"/>
      <c r="E6" s="118"/>
    </row>
    <row r="7" spans="1:5" ht="15.75">
      <c r="A7" s="578" t="s">
        <v>106</v>
      </c>
      <c r="B7" s="578"/>
      <c r="C7" s="578"/>
      <c r="D7" s="578"/>
      <c r="E7" s="578"/>
    </row>
    <row r="8" spans="1:5" ht="15.75">
      <c r="A8" s="39"/>
      <c r="B8" s="39"/>
      <c r="C8" s="39"/>
      <c r="D8" s="39"/>
      <c r="E8" s="39"/>
    </row>
    <row r="9" spans="1:5" ht="24" customHeight="1">
      <c r="A9" s="63" t="s">
        <v>39</v>
      </c>
      <c r="B9" s="30" t="s">
        <v>229</v>
      </c>
      <c r="C9" s="579" t="s">
        <v>431</v>
      </c>
      <c r="D9" s="579"/>
      <c r="E9" s="579"/>
    </row>
    <row r="10" spans="1:5" ht="27" customHeight="1">
      <c r="A10" s="125" t="s">
        <v>231</v>
      </c>
      <c r="B10" s="136" t="s">
        <v>105</v>
      </c>
      <c r="C10" s="576">
        <v>2614800</v>
      </c>
      <c r="D10" s="576"/>
      <c r="E10" s="576"/>
    </row>
    <row r="11" spans="1:5" ht="31.5" customHeight="1">
      <c r="A11" s="126" t="s">
        <v>230</v>
      </c>
      <c r="B11" s="136" t="s">
        <v>221</v>
      </c>
      <c r="C11" s="576">
        <v>9738300</v>
      </c>
      <c r="D11" s="576"/>
      <c r="E11" s="576"/>
    </row>
    <row r="12" spans="1:5" ht="31.5" customHeight="1">
      <c r="A12" s="126" t="s">
        <v>232</v>
      </c>
      <c r="B12" s="136" t="s">
        <v>371</v>
      </c>
      <c r="C12" s="576">
        <v>3115300</v>
      </c>
      <c r="D12" s="576"/>
      <c r="E12" s="576"/>
    </row>
    <row r="13" spans="1:5" ht="44.25" customHeight="1">
      <c r="A13" s="126" t="s">
        <v>183</v>
      </c>
      <c r="B13" s="136" t="s">
        <v>371</v>
      </c>
      <c r="C13" s="576">
        <v>0</v>
      </c>
      <c r="D13" s="576"/>
      <c r="E13" s="576"/>
    </row>
    <row r="14" spans="1:5" ht="15.75">
      <c r="A14" s="127" t="s">
        <v>107</v>
      </c>
      <c r="B14" s="127"/>
      <c r="C14" s="128"/>
      <c r="D14" s="241"/>
      <c r="E14" s="137">
        <f>SUM(C10:E13)</f>
        <v>15468400</v>
      </c>
    </row>
    <row r="15" spans="1:5" s="124" customFormat="1" ht="30" customHeight="1">
      <c r="A15" s="75"/>
      <c r="B15" s="75"/>
      <c r="C15" s="39"/>
      <c r="D15" s="39"/>
      <c r="E15" s="39"/>
    </row>
    <row r="16" spans="1:5" ht="57" customHeight="1">
      <c r="A16" s="577" t="s">
        <v>115</v>
      </c>
      <c r="B16" s="577"/>
      <c r="C16" s="577"/>
      <c r="D16" s="577"/>
      <c r="E16" s="577"/>
    </row>
    <row r="17" spans="1:5" ht="18.75" customHeight="1">
      <c r="A17" s="75"/>
      <c r="B17" s="75"/>
      <c r="C17" s="39"/>
      <c r="D17" s="39"/>
      <c r="E17" s="39"/>
    </row>
    <row r="18" spans="1:5" ht="15.75">
      <c r="A18" s="578" t="s">
        <v>109</v>
      </c>
      <c r="B18" s="578"/>
      <c r="C18" s="578"/>
      <c r="D18" s="578"/>
      <c r="E18" s="578"/>
    </row>
    <row r="19" spans="1:5" ht="15.75">
      <c r="A19" s="39"/>
      <c r="B19" s="39"/>
      <c r="C19" s="39"/>
      <c r="D19" s="39"/>
      <c r="E19" s="39"/>
    </row>
    <row r="20" spans="1:5" ht="22.5" customHeight="1">
      <c r="A20" s="63" t="s">
        <v>39</v>
      </c>
      <c r="B20" s="30" t="s">
        <v>229</v>
      </c>
      <c r="C20" s="579" t="s">
        <v>431</v>
      </c>
      <c r="D20" s="579"/>
      <c r="E20" s="579"/>
    </row>
    <row r="21" spans="1:5" ht="31.5" customHeight="1">
      <c r="A21" s="126" t="s">
        <v>116</v>
      </c>
      <c r="B21" s="136" t="s">
        <v>105</v>
      </c>
      <c r="C21" s="576">
        <v>789600</v>
      </c>
      <c r="D21" s="576"/>
      <c r="E21" s="576"/>
    </row>
    <row r="22" spans="1:5" ht="54" customHeight="1">
      <c r="A22" s="126" t="s">
        <v>117</v>
      </c>
      <c r="B22" s="136" t="s">
        <v>221</v>
      </c>
      <c r="C22" s="576">
        <v>2941000</v>
      </c>
      <c r="D22" s="576"/>
      <c r="E22" s="576"/>
    </row>
    <row r="23" spans="1:5" ht="54" customHeight="1">
      <c r="A23" s="126" t="s">
        <v>183</v>
      </c>
      <c r="B23" s="136" t="s">
        <v>221</v>
      </c>
      <c r="C23" s="576">
        <v>0</v>
      </c>
      <c r="D23" s="576"/>
      <c r="E23" s="576"/>
    </row>
    <row r="24" spans="1:5" ht="33.75" customHeight="1">
      <c r="A24" s="126" t="s">
        <v>118</v>
      </c>
      <c r="B24" s="136" t="s">
        <v>371</v>
      </c>
      <c r="C24" s="580">
        <v>940800</v>
      </c>
      <c r="D24" s="580"/>
      <c r="E24" s="580"/>
    </row>
    <row r="25" spans="1:5" ht="33.75" customHeight="1">
      <c r="A25" s="126" t="s">
        <v>183</v>
      </c>
      <c r="B25" s="136" t="s">
        <v>371</v>
      </c>
      <c r="C25" s="576">
        <v>0</v>
      </c>
      <c r="D25" s="576"/>
      <c r="E25" s="576"/>
    </row>
    <row r="26" spans="1:5" ht="15" customHeight="1">
      <c r="A26" s="127" t="s">
        <v>111</v>
      </c>
      <c r="B26" s="127"/>
      <c r="C26" s="128"/>
      <c r="D26" s="241"/>
      <c r="E26" s="137">
        <f>SUM(C21:E25)</f>
        <v>4671400</v>
      </c>
    </row>
    <row r="27" spans="1:5" ht="15.75">
      <c r="A27" s="91"/>
      <c r="B27" s="91"/>
      <c r="C27" s="45"/>
      <c r="D27" s="45"/>
      <c r="E27" s="45"/>
    </row>
    <row r="28" spans="1:5" ht="15.75">
      <c r="A28" s="27" t="s">
        <v>112</v>
      </c>
      <c r="B28" s="27"/>
      <c r="C28" s="27" t="s">
        <v>286</v>
      </c>
      <c r="D28" s="27"/>
      <c r="E28" s="27"/>
    </row>
    <row r="29" spans="1:5" ht="15.75">
      <c r="A29" s="35"/>
      <c r="B29" s="36"/>
      <c r="C29" s="27"/>
      <c r="D29" s="27"/>
      <c r="E29" s="27"/>
    </row>
    <row r="30" spans="1:5" ht="15.75">
      <c r="A30" s="65" t="s">
        <v>113</v>
      </c>
      <c r="B30" s="36"/>
      <c r="C30" s="27" t="s">
        <v>287</v>
      </c>
      <c r="D30" s="27"/>
      <c r="E30" s="27"/>
    </row>
    <row r="33" spans="1:5" ht="15.75">
      <c r="A33" s="27"/>
      <c r="B33" s="27"/>
      <c r="E33" s="27"/>
    </row>
    <row r="34" spans="1:5" ht="15.75">
      <c r="A34" s="27"/>
      <c r="B34" s="27"/>
      <c r="E34" s="27"/>
    </row>
    <row r="35" spans="1:5" ht="15.75">
      <c r="A35" s="39"/>
      <c r="B35" s="39"/>
      <c r="C35" s="39"/>
      <c r="D35" s="39"/>
      <c r="E35" s="39"/>
    </row>
    <row r="36" spans="1:5" ht="15.75">
      <c r="A36" s="75"/>
      <c r="B36" s="75"/>
      <c r="C36" s="39"/>
      <c r="D36" s="39"/>
      <c r="E36" s="23"/>
    </row>
    <row r="37" spans="1:5" ht="15.75">
      <c r="A37" s="35"/>
      <c r="B37" s="35"/>
      <c r="C37" s="27"/>
      <c r="D37" s="27"/>
      <c r="E37" s="27"/>
    </row>
    <row r="38" spans="1:6" ht="15.75">
      <c r="A38" s="574" t="s">
        <v>353</v>
      </c>
      <c r="B38" s="574"/>
      <c r="C38" s="574"/>
      <c r="D38" s="574"/>
      <c r="E38" s="574"/>
      <c r="F38"/>
    </row>
    <row r="39" spans="1:6" ht="15.75">
      <c r="A39" s="61"/>
      <c r="B39" s="61"/>
      <c r="C39" s="61"/>
      <c r="D39" s="61"/>
      <c r="E39" s="61"/>
      <c r="F39"/>
    </row>
    <row r="40" spans="1:6" ht="15.75">
      <c r="A40" s="117"/>
      <c r="B40" s="117"/>
      <c r="C40" s="117"/>
      <c r="D40" s="117"/>
      <c r="E40" s="117"/>
      <c r="F40"/>
    </row>
    <row r="41" spans="1:6" ht="41.25" customHeight="1">
      <c r="A41" s="577" t="s">
        <v>264</v>
      </c>
      <c r="B41" s="577"/>
      <c r="C41" s="577"/>
      <c r="D41" s="577"/>
      <c r="E41" s="577"/>
      <c r="F41"/>
    </row>
    <row r="42" spans="1:6" ht="15.75">
      <c r="A42" s="118"/>
      <c r="B42" s="118"/>
      <c r="C42" s="118"/>
      <c r="D42" s="118"/>
      <c r="E42" s="118"/>
      <c r="F42"/>
    </row>
    <row r="43" spans="1:6" ht="15.75">
      <c r="A43" s="578" t="s">
        <v>265</v>
      </c>
      <c r="B43" s="578"/>
      <c r="C43" s="578"/>
      <c r="D43" s="578"/>
      <c r="E43" s="578"/>
      <c r="F43"/>
    </row>
    <row r="44" spans="1:6" ht="15.75">
      <c r="A44" s="39"/>
      <c r="B44" s="39"/>
      <c r="C44" s="39"/>
      <c r="D44" s="39"/>
      <c r="E44" s="39"/>
      <c r="F44"/>
    </row>
    <row r="45" spans="1:5" ht="31.5">
      <c r="A45" s="108" t="s">
        <v>202</v>
      </c>
      <c r="B45" s="102" t="s">
        <v>266</v>
      </c>
      <c r="C45" s="102" t="s">
        <v>267</v>
      </c>
      <c r="D45" s="174" t="s">
        <v>158</v>
      </c>
      <c r="E45" s="108" t="s">
        <v>110</v>
      </c>
    </row>
    <row r="46" spans="1:5" ht="15.75">
      <c r="A46" s="175" t="s">
        <v>268</v>
      </c>
      <c r="B46" s="176">
        <v>3</v>
      </c>
      <c r="C46" s="108">
        <v>57.5</v>
      </c>
      <c r="D46" s="177">
        <v>12</v>
      </c>
      <c r="E46" s="108">
        <f>SUM(B46*C46*D46)</f>
        <v>2070</v>
      </c>
    </row>
    <row r="47" spans="1:5" ht="15.75">
      <c r="A47" s="178" t="s">
        <v>110</v>
      </c>
      <c r="B47" s="179"/>
      <c r="C47" s="179"/>
      <c r="D47" s="180"/>
      <c r="E47" s="110">
        <f>SUM(E46)</f>
        <v>2070</v>
      </c>
    </row>
    <row r="48" spans="1:6" ht="18.75">
      <c r="A48" s="25"/>
      <c r="B48" s="25"/>
      <c r="C48" s="25"/>
      <c r="D48" s="25"/>
      <c r="E48" s="25"/>
      <c r="F48" s="25"/>
    </row>
    <row r="49" spans="1:6" ht="18.75">
      <c r="A49" s="27" t="s">
        <v>269</v>
      </c>
      <c r="B49" s="24"/>
      <c r="C49" s="181"/>
      <c r="D49" s="181"/>
      <c r="E49" s="115">
        <f>E50</f>
        <v>2070</v>
      </c>
      <c r="F49" s="24"/>
    </row>
    <row r="50" spans="1:6" ht="18.75">
      <c r="A50" s="24" t="s">
        <v>270</v>
      </c>
      <c r="B50" s="24"/>
      <c r="C50" s="181"/>
      <c r="D50" s="181"/>
      <c r="E50" s="182">
        <f>E47</f>
        <v>2070</v>
      </c>
      <c r="F50" s="24"/>
    </row>
    <row r="53" spans="1:5" ht="15.75">
      <c r="A53" s="27" t="s">
        <v>112</v>
      </c>
      <c r="B53" s="27"/>
      <c r="C53" s="27" t="s">
        <v>286</v>
      </c>
      <c r="D53" s="27"/>
      <c r="E53" s="27"/>
    </row>
    <row r="54" spans="1:5" ht="15.75">
      <c r="A54" s="35"/>
      <c r="B54" s="36"/>
      <c r="C54" s="27"/>
      <c r="D54" s="27"/>
      <c r="E54" s="27"/>
    </row>
    <row r="55" spans="1:5" ht="15.75">
      <c r="A55" s="65" t="s">
        <v>113</v>
      </c>
      <c r="B55" s="36"/>
      <c r="C55" s="27" t="s">
        <v>287</v>
      </c>
      <c r="D55" s="27"/>
      <c r="E55" s="27"/>
    </row>
    <row r="58" spans="1:5" ht="15.75">
      <c r="A58" s="27"/>
      <c r="B58" s="27"/>
      <c r="E58" s="27"/>
    </row>
  </sheetData>
  <sheetProtection/>
  <mergeCells count="20">
    <mergeCell ref="C21:E21"/>
    <mergeCell ref="C9:E9"/>
    <mergeCell ref="C11:E11"/>
    <mergeCell ref="A38:E38"/>
    <mergeCell ref="A41:E41"/>
    <mergeCell ref="A43:E43"/>
    <mergeCell ref="C12:E12"/>
    <mergeCell ref="A18:E18"/>
    <mergeCell ref="C20:E20"/>
    <mergeCell ref="C24:E24"/>
    <mergeCell ref="C25:E25"/>
    <mergeCell ref="C22:E22"/>
    <mergeCell ref="C23:E23"/>
    <mergeCell ref="A1:E1"/>
    <mergeCell ref="A3:E3"/>
    <mergeCell ref="A5:E5"/>
    <mergeCell ref="A7:E7"/>
    <mergeCell ref="C10:E10"/>
    <mergeCell ref="A16:E16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2018-03-26T08:42:51Z</cp:lastPrinted>
  <dcterms:created xsi:type="dcterms:W3CDTF">2015-11-13T03:27:23Z</dcterms:created>
  <dcterms:modified xsi:type="dcterms:W3CDTF">2018-06-27T10:45:21Z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